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sistant\Documents\Budget 2022-2023\"/>
    </mc:Choice>
  </mc:AlternateContent>
  <xr:revisionPtr revIDLastSave="0" documentId="13_ncr:1_{63CC8171-4EE6-4B87-9120-135078E135DA}" xr6:coauthVersionLast="47" xr6:coauthVersionMax="47" xr10:uidLastSave="{00000000-0000-0000-0000-000000000000}"/>
  <bookViews>
    <workbookView xWindow="-120" yWindow="-120" windowWidth="29040" windowHeight="15840" firstSheet="21" activeTab="22" xr2:uid="{00000000-000D-0000-FFFF-FFFF00000000}"/>
  </bookViews>
  <sheets>
    <sheet name="Table of Contents" sheetId="28" r:id="rId1"/>
    <sheet name="GENERAL_INC" sheetId="1" r:id="rId2"/>
    <sheet name="GENERAL_EXP" sheetId="2" r:id="rId3"/>
    <sheet name="CO_JUDGE_EXP" sheetId="3" r:id="rId4"/>
    <sheet name="CO_ATTORNEY_EXP" sheetId="4" r:id="rId5"/>
    <sheet name="CO_DIST_CLK_EXP" sheetId="5" r:id="rId6"/>
    <sheet name="TAX_ASSR_COL_EXP" sheetId="6" r:id="rId7"/>
    <sheet name="CO_TREASURER_EXP" sheetId="9" r:id="rId8"/>
    <sheet name="SHERIFF_EXP" sheetId="7" r:id="rId9"/>
    <sheet name="EXT_SERV_EXP" sheetId="8" r:id="rId10"/>
    <sheet name="VER_OFF_EXP" sheetId="10" r:id="rId11"/>
    <sheet name="D_JUDGE_EXP" sheetId="11" r:id="rId12"/>
    <sheet name="911_EXP" sheetId="12" r:id="rId13"/>
    <sheet name="JAIL_EXP" sheetId="13" r:id="rId14"/>
    <sheet name="DA_EXP" sheetId="14" r:id="rId15"/>
    <sheet name="D_PROBATION_EXP" sheetId="15" r:id="rId16"/>
    <sheet name="JP_EXP" sheetId="16" r:id="rId17"/>
    <sheet name="CONSTABLE_EXP" sheetId="18" r:id="rId18"/>
    <sheet name="DPS_EXP" sheetId="17" r:id="rId19"/>
    <sheet name="TOT_GEN_INC&amp;EXP" sheetId="19" r:id="rId20"/>
    <sheet name="JURY_INC&amp;EXP" sheetId="21" r:id="rId21"/>
    <sheet name="SAL_SUPPLEMENT" sheetId="20" r:id="rId22"/>
    <sheet name="R&amp;B_INC&amp;EXP" sheetId="22" r:id="rId23"/>
    <sheet name="LAW_LIB_INC&amp;EXP" sheetId="23" r:id="rId24"/>
    <sheet name="HIST_COM_INC&amp;EXP" sheetId="24" r:id="rId25"/>
    <sheet name="AGING_INC&amp;EXP" sheetId="25" r:id="rId26"/>
    <sheet name="LATERAL_INC&amp;EXP" sheetId="26" r:id="rId27"/>
    <sheet name="INCOME STATEMENT" sheetId="27" r:id="rId28"/>
  </sheets>
  <externalReferences>
    <externalReference r:id="rId29"/>
    <externalReference r:id="rId30"/>
  </externalReferences>
  <definedNames>
    <definedName name="_xlnm.Print_Area" localSheetId="4">CO_ATTORNEY_EXP!$A$1:$H$25</definedName>
    <definedName name="_xlnm.Print_Area" localSheetId="1">GENERAL_INC!$A$1:$G$32</definedName>
    <definedName name="_xlnm.Print_Area" localSheetId="22">'R&amp;B_INC&amp;EXP'!$A$1:$H$53</definedName>
    <definedName name="_xlnm.Print_Area" localSheetId="19">'TOT_GEN_INC&amp;EXP'!$A$1:$E$60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3" l="1"/>
  <c r="E9" i="3"/>
  <c r="E11" i="4"/>
  <c r="E9" i="4"/>
  <c r="E12" i="5"/>
  <c r="E10" i="5"/>
  <c r="E18" i="6"/>
  <c r="E17" i="6"/>
  <c r="E10" i="6"/>
  <c r="E9" i="6"/>
  <c r="E12" i="9"/>
  <c r="E9" i="9"/>
  <c r="E13" i="7"/>
  <c r="E11" i="7"/>
  <c r="E12" i="8"/>
  <c r="E10" i="8"/>
  <c r="E8" i="10"/>
  <c r="E12" i="12"/>
  <c r="E10" i="12"/>
  <c r="E12" i="13"/>
  <c r="E10" i="13"/>
  <c r="E11" i="16"/>
  <c r="E9" i="16"/>
  <c r="E24" i="22"/>
  <c r="E22" i="22"/>
  <c r="E29" i="25"/>
  <c r="E27" i="25"/>
  <c r="E26" i="25"/>
  <c r="E25" i="25"/>
  <c r="F88" i="27" s="1"/>
  <c r="E24" i="25"/>
  <c r="E23" i="25"/>
  <c r="E22" i="25"/>
  <c r="E21" i="25"/>
  <c r="E20" i="22"/>
  <c r="E19" i="22"/>
  <c r="F81" i="27" s="1"/>
  <c r="E18" i="22"/>
  <c r="E8" i="16"/>
  <c r="E7" i="16"/>
  <c r="E8" i="13"/>
  <c r="E7" i="13"/>
  <c r="E9" i="12"/>
  <c r="E8" i="12"/>
  <c r="E7" i="12"/>
  <c r="E7" i="10"/>
  <c r="E9" i="8"/>
  <c r="E8" i="8"/>
  <c r="E7" i="8"/>
  <c r="E9" i="7"/>
  <c r="E8" i="7"/>
  <c r="E7" i="7"/>
  <c r="E7" i="9"/>
  <c r="E6" i="6"/>
  <c r="E5" i="6"/>
  <c r="E9" i="5"/>
  <c r="E8" i="5"/>
  <c r="E7" i="5"/>
  <c r="E8" i="4"/>
  <c r="E7" i="4"/>
  <c r="E8" i="3"/>
  <c r="E7" i="3"/>
  <c r="E5" i="2"/>
  <c r="E54" i="19"/>
  <c r="D54" i="19"/>
  <c r="C54" i="19"/>
  <c r="E27" i="19"/>
  <c r="D56" i="19"/>
  <c r="E185" i="27" s="1"/>
  <c r="C56" i="19"/>
  <c r="D185" i="27" s="1"/>
  <c r="E81" i="27"/>
  <c r="D81" i="27"/>
  <c r="E56" i="19"/>
  <c r="F185" i="27"/>
  <c r="D31" i="19"/>
  <c r="F146" i="27"/>
  <c r="F93" i="27"/>
  <c r="F157" i="27"/>
  <c r="D186" i="27"/>
  <c r="F186" i="27"/>
  <c r="E186" i="27"/>
  <c r="F151" i="27"/>
  <c r="E88" i="27"/>
  <c r="D88" i="27"/>
  <c r="F64" i="27"/>
  <c r="F19" i="27"/>
  <c r="D55" i="19" l="1"/>
  <c r="C55" i="19"/>
  <c r="E55" i="19"/>
  <c r="F91" i="27"/>
  <c r="F92" i="27"/>
  <c r="F90" i="27"/>
  <c r="E63" i="27"/>
  <c r="D63" i="27"/>
  <c r="E60" i="27"/>
  <c r="D60" i="27"/>
  <c r="F63" i="27"/>
  <c r="F60" i="27"/>
  <c r="D28" i="13"/>
  <c r="C28" i="13"/>
  <c r="E28" i="13"/>
  <c r="D13" i="27" l="1"/>
  <c r="D24" i="27"/>
  <c r="D27" i="27"/>
  <c r="D28" i="27"/>
  <c r="E11" i="26"/>
  <c r="E23" i="24"/>
  <c r="D23" i="23"/>
  <c r="E12" i="20"/>
  <c r="E28" i="19"/>
  <c r="E32" i="19"/>
  <c r="E30" i="19"/>
  <c r="E29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3" i="19"/>
  <c r="E9" i="14"/>
  <c r="E49" i="19" s="1"/>
  <c r="F36" i="27"/>
  <c r="C65" i="2"/>
  <c r="F38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8" i="27"/>
  <c r="F15" i="27"/>
  <c r="F16" i="27"/>
  <c r="F17" i="27"/>
  <c r="F52" i="27"/>
  <c r="F56" i="27"/>
  <c r="F54" i="27"/>
  <c r="E54" i="27"/>
  <c r="D54" i="27"/>
  <c r="F14" i="27"/>
  <c r="F13" i="27"/>
  <c r="F12" i="27"/>
  <c r="F11" i="27"/>
  <c r="E33" i="19" l="1"/>
  <c r="E56" i="27"/>
  <c r="D56" i="27"/>
  <c r="E52" i="27"/>
  <c r="D52" i="27"/>
  <c r="F184" i="27"/>
  <c r="E184" i="27"/>
  <c r="F183" i="27"/>
  <c r="E183" i="27"/>
  <c r="F182" i="27"/>
  <c r="E182" i="27"/>
  <c r="F181" i="27"/>
  <c r="E181" i="27"/>
  <c r="F180" i="27"/>
  <c r="E180" i="27"/>
  <c r="F179" i="27"/>
  <c r="E179" i="27"/>
  <c r="F178" i="27"/>
  <c r="E178" i="27"/>
  <c r="F177" i="27"/>
  <c r="E177" i="27"/>
  <c r="F176" i="27"/>
  <c r="E176" i="27"/>
  <c r="F175" i="27"/>
  <c r="E175" i="27"/>
  <c r="F174" i="27"/>
  <c r="E174" i="27"/>
  <c r="F173" i="27"/>
  <c r="E173" i="27"/>
  <c r="F172" i="27"/>
  <c r="E172" i="27"/>
  <c r="F171" i="27"/>
  <c r="E171" i="27"/>
  <c r="F170" i="27"/>
  <c r="E170" i="27"/>
  <c r="F169" i="27"/>
  <c r="E169" i="27"/>
  <c r="F168" i="27"/>
  <c r="E168" i="27"/>
  <c r="F167" i="27"/>
  <c r="E167" i="27"/>
  <c r="F166" i="27"/>
  <c r="E166" i="27"/>
  <c r="F165" i="27"/>
  <c r="E165" i="27"/>
  <c r="F164" i="27"/>
  <c r="E164" i="27"/>
  <c r="F163" i="27"/>
  <c r="E163" i="27"/>
  <c r="F162" i="27"/>
  <c r="E162" i="27"/>
  <c r="F159" i="27"/>
  <c r="E159" i="27"/>
  <c r="F158" i="27"/>
  <c r="E158" i="27"/>
  <c r="E157" i="27"/>
  <c r="F156" i="27"/>
  <c r="E156" i="27"/>
  <c r="F155" i="27"/>
  <c r="E155" i="27"/>
  <c r="F154" i="27"/>
  <c r="E154" i="27"/>
  <c r="F153" i="27"/>
  <c r="E153" i="27"/>
  <c r="F152" i="27"/>
  <c r="E152" i="27"/>
  <c r="E151" i="27"/>
  <c r="F150" i="27"/>
  <c r="E150" i="27"/>
  <c r="F149" i="27"/>
  <c r="E149" i="27"/>
  <c r="F148" i="27"/>
  <c r="E148" i="27"/>
  <c r="F147" i="27"/>
  <c r="E147" i="27"/>
  <c r="E146" i="27"/>
  <c r="F145" i="27"/>
  <c r="E145" i="27"/>
  <c r="F144" i="27"/>
  <c r="E144" i="27"/>
  <c r="F143" i="27"/>
  <c r="E143" i="27"/>
  <c r="F142" i="27"/>
  <c r="E142" i="27"/>
  <c r="F141" i="27"/>
  <c r="E141" i="27"/>
  <c r="F140" i="27"/>
  <c r="E140" i="27"/>
  <c r="F139" i="27"/>
  <c r="E139" i="27"/>
  <c r="F138" i="27"/>
  <c r="E138" i="27"/>
  <c r="F137" i="27"/>
  <c r="E137" i="27"/>
  <c r="F136" i="27"/>
  <c r="E136" i="27"/>
  <c r="F135" i="27"/>
  <c r="E135" i="27"/>
  <c r="F134" i="27"/>
  <c r="E134" i="27"/>
  <c r="F133" i="27"/>
  <c r="E133" i="27"/>
  <c r="F132" i="27"/>
  <c r="E132" i="27"/>
  <c r="F131" i="27"/>
  <c r="E131" i="27"/>
  <c r="F130" i="27"/>
  <c r="E130" i="27"/>
  <c r="F129" i="27"/>
  <c r="E129" i="27"/>
  <c r="F128" i="27"/>
  <c r="E128" i="27"/>
  <c r="F127" i="27"/>
  <c r="E127" i="27"/>
  <c r="F126" i="27"/>
  <c r="E126" i="27"/>
  <c r="F125" i="27"/>
  <c r="E125" i="27"/>
  <c r="F124" i="27"/>
  <c r="E124" i="27"/>
  <c r="F123" i="27"/>
  <c r="E123" i="27"/>
  <c r="F122" i="27"/>
  <c r="E122" i="27"/>
  <c r="F121" i="27"/>
  <c r="E121" i="27"/>
  <c r="F120" i="27"/>
  <c r="E120" i="27"/>
  <c r="F119" i="27"/>
  <c r="E119" i="27"/>
  <c r="F118" i="27"/>
  <c r="E118" i="27"/>
  <c r="F117" i="27"/>
  <c r="E117" i="27"/>
  <c r="F116" i="27"/>
  <c r="E116" i="27"/>
  <c r="F115" i="27"/>
  <c r="E115" i="27"/>
  <c r="F114" i="27"/>
  <c r="E114" i="27"/>
  <c r="F113" i="27"/>
  <c r="E113" i="27"/>
  <c r="F112" i="27"/>
  <c r="E112" i="27"/>
  <c r="F111" i="27"/>
  <c r="E111" i="27"/>
  <c r="F110" i="27"/>
  <c r="E110" i="27"/>
  <c r="F109" i="27"/>
  <c r="E109" i="27"/>
  <c r="F108" i="27"/>
  <c r="E108" i="27"/>
  <c r="F107" i="27"/>
  <c r="E107" i="27"/>
  <c r="F106" i="27"/>
  <c r="E106" i="27"/>
  <c r="F105" i="27"/>
  <c r="E105" i="27"/>
  <c r="F104" i="27"/>
  <c r="E104" i="27"/>
  <c r="F103" i="27"/>
  <c r="E103" i="27"/>
  <c r="F102" i="27"/>
  <c r="E102" i="27"/>
  <c r="F101" i="27"/>
  <c r="E101" i="27"/>
  <c r="F100" i="27"/>
  <c r="E100" i="27"/>
  <c r="F99" i="27"/>
  <c r="E99" i="27"/>
  <c r="F98" i="27"/>
  <c r="E98" i="27"/>
  <c r="F97" i="27"/>
  <c r="E97" i="27"/>
  <c r="F96" i="27"/>
  <c r="E96" i="27"/>
  <c r="F95" i="27"/>
  <c r="E95" i="27"/>
  <c r="F94" i="27"/>
  <c r="E94" i="27"/>
  <c r="E93" i="27"/>
  <c r="E92" i="27"/>
  <c r="E91" i="27"/>
  <c r="E90" i="27"/>
  <c r="F89" i="27"/>
  <c r="E89" i="27"/>
  <c r="F87" i="27"/>
  <c r="E87" i="27"/>
  <c r="F86" i="27"/>
  <c r="E86" i="27"/>
  <c r="F85" i="27"/>
  <c r="E85" i="27"/>
  <c r="F84" i="27"/>
  <c r="E84" i="27"/>
  <c r="F83" i="27"/>
  <c r="E83" i="27"/>
  <c r="F82" i="27"/>
  <c r="E82" i="27"/>
  <c r="F80" i="27"/>
  <c r="E80" i="27"/>
  <c r="F79" i="27"/>
  <c r="E79" i="27"/>
  <c r="F78" i="27"/>
  <c r="E78" i="27"/>
  <c r="F77" i="27"/>
  <c r="E77" i="27"/>
  <c r="F76" i="27"/>
  <c r="E76" i="27"/>
  <c r="F75" i="27"/>
  <c r="E75" i="27"/>
  <c r="F74" i="27"/>
  <c r="E74" i="27"/>
  <c r="F73" i="27"/>
  <c r="E73" i="27"/>
  <c r="F72" i="27"/>
  <c r="E72" i="27"/>
  <c r="F71" i="27"/>
  <c r="E71" i="27"/>
  <c r="F70" i="27"/>
  <c r="E70" i="27"/>
  <c r="F69" i="27"/>
  <c r="E69" i="27"/>
  <c r="F68" i="27"/>
  <c r="E68" i="27"/>
  <c r="F67" i="27"/>
  <c r="E67" i="27"/>
  <c r="F66" i="27"/>
  <c r="E66" i="27"/>
  <c r="F65" i="27"/>
  <c r="E65" i="27"/>
  <c r="E64" i="27"/>
  <c r="F62" i="27"/>
  <c r="E62" i="27"/>
  <c r="F61" i="27"/>
  <c r="E61" i="27"/>
  <c r="F59" i="27"/>
  <c r="E59" i="27"/>
  <c r="F58" i="27"/>
  <c r="E58" i="27"/>
  <c r="F57" i="27"/>
  <c r="E57" i="27"/>
  <c r="F55" i="27"/>
  <c r="E55" i="27"/>
  <c r="F53" i="27"/>
  <c r="E53" i="27"/>
  <c r="F51" i="27"/>
  <c r="E51" i="27"/>
  <c r="F50" i="27"/>
  <c r="E50" i="27"/>
  <c r="F49" i="27"/>
  <c r="E49" i="27"/>
  <c r="F48" i="27"/>
  <c r="E48" i="27"/>
  <c r="F47" i="27"/>
  <c r="E47" i="27"/>
  <c r="F46" i="27"/>
  <c r="E46" i="27"/>
  <c r="D184" i="27"/>
  <c r="D183" i="27"/>
  <c r="D182" i="27"/>
  <c r="D181" i="27"/>
  <c r="D180" i="27"/>
  <c r="D179" i="27"/>
  <c r="D178" i="27"/>
  <c r="D177" i="27"/>
  <c r="D176" i="27"/>
  <c r="D175" i="27"/>
  <c r="D174" i="27"/>
  <c r="D173" i="27"/>
  <c r="D172" i="27"/>
  <c r="D171" i="27"/>
  <c r="D170" i="27"/>
  <c r="D169" i="27"/>
  <c r="D168" i="27"/>
  <c r="D167" i="27"/>
  <c r="D166" i="27"/>
  <c r="D165" i="27"/>
  <c r="D164" i="27"/>
  <c r="D163" i="27"/>
  <c r="D162" i="27"/>
  <c r="D159" i="27"/>
  <c r="D158" i="27"/>
  <c r="D157" i="27"/>
  <c r="D156" i="27"/>
  <c r="D155" i="27"/>
  <c r="D154" i="27"/>
  <c r="D153" i="27"/>
  <c r="D152" i="27"/>
  <c r="D151" i="27"/>
  <c r="D150" i="27"/>
  <c r="D149" i="27"/>
  <c r="D148" i="27"/>
  <c r="D147" i="27"/>
  <c r="D146" i="27"/>
  <c r="D145" i="27"/>
  <c r="D144" i="27"/>
  <c r="D143" i="27"/>
  <c r="D142" i="27"/>
  <c r="D141" i="27"/>
  <c r="D140" i="27"/>
  <c r="D139" i="27"/>
  <c r="D138" i="27"/>
  <c r="D137" i="27"/>
  <c r="D136" i="27"/>
  <c r="D135" i="27"/>
  <c r="D134" i="27"/>
  <c r="D133" i="27"/>
  <c r="D132" i="27"/>
  <c r="D131" i="27"/>
  <c r="D130" i="27"/>
  <c r="D129" i="27"/>
  <c r="D128" i="27"/>
  <c r="D127" i="27"/>
  <c r="D126" i="27"/>
  <c r="D125" i="27"/>
  <c r="D124" i="27"/>
  <c r="D123" i="27"/>
  <c r="D122" i="27"/>
  <c r="D121" i="27"/>
  <c r="D120" i="27"/>
  <c r="D119" i="27"/>
  <c r="D118" i="27"/>
  <c r="D117" i="27"/>
  <c r="D116" i="27"/>
  <c r="D115" i="27"/>
  <c r="D114" i="27"/>
  <c r="D113" i="27"/>
  <c r="D112" i="27"/>
  <c r="D111" i="27"/>
  <c r="D110" i="27"/>
  <c r="D109" i="27"/>
  <c r="D108" i="27"/>
  <c r="D107" i="27"/>
  <c r="D106" i="27"/>
  <c r="D105" i="27"/>
  <c r="D104" i="27"/>
  <c r="D103" i="27"/>
  <c r="D102" i="27"/>
  <c r="D101" i="27"/>
  <c r="D100" i="27"/>
  <c r="D99" i="27"/>
  <c r="D98" i="27"/>
  <c r="D97" i="27"/>
  <c r="D96" i="27"/>
  <c r="D95" i="27"/>
  <c r="D94" i="27"/>
  <c r="D93" i="27"/>
  <c r="D92" i="27"/>
  <c r="D91" i="27"/>
  <c r="D90" i="27"/>
  <c r="D89" i="27"/>
  <c r="D87" i="27"/>
  <c r="D86" i="27"/>
  <c r="D85" i="27"/>
  <c r="D84" i="27"/>
  <c r="D83" i="27"/>
  <c r="D82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2" i="27"/>
  <c r="D61" i="27"/>
  <c r="D59" i="27"/>
  <c r="D58" i="27"/>
  <c r="D57" i="27"/>
  <c r="D55" i="27"/>
  <c r="D53" i="27"/>
  <c r="D51" i="27"/>
  <c r="D50" i="27"/>
  <c r="D49" i="27"/>
  <c r="D48" i="27"/>
  <c r="D47" i="27"/>
  <c r="D46" i="27"/>
  <c r="F5" i="27"/>
  <c r="E5" i="27"/>
  <c r="D5" i="27"/>
  <c r="E26" i="26"/>
  <c r="E29" i="26" s="1"/>
  <c r="C26" i="26"/>
  <c r="C11" i="26"/>
  <c r="C29" i="26" s="1"/>
  <c r="F39" i="27"/>
  <c r="E39" i="27"/>
  <c r="E38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D11" i="27"/>
  <c r="D39" i="27"/>
  <c r="D38" i="27"/>
  <c r="D35" i="27"/>
  <c r="D34" i="27"/>
  <c r="D33" i="27"/>
  <c r="D32" i="27"/>
  <c r="D31" i="27"/>
  <c r="D30" i="27"/>
  <c r="D29" i="27"/>
  <c r="D26" i="27"/>
  <c r="D25" i="27"/>
  <c r="D23" i="27"/>
  <c r="D22" i="27"/>
  <c r="D21" i="27"/>
  <c r="D20" i="27"/>
  <c r="D19" i="27"/>
  <c r="D18" i="27"/>
  <c r="D17" i="27"/>
  <c r="D16" i="27"/>
  <c r="D15" i="27"/>
  <c r="D14" i="27"/>
  <c r="D12" i="27"/>
  <c r="F10" i="27"/>
  <c r="F9" i="27"/>
  <c r="F8" i="27"/>
  <c r="F7" i="27"/>
  <c r="F6" i="27"/>
  <c r="D10" i="27"/>
  <c r="D9" i="27"/>
  <c r="D8" i="27"/>
  <c r="D7" i="27"/>
  <c r="D6" i="27"/>
  <c r="F41" i="27" l="1"/>
  <c r="E41" i="27"/>
  <c r="D26" i="26"/>
  <c r="D11" i="26"/>
  <c r="E53" i="25"/>
  <c r="E15" i="25"/>
  <c r="D23" i="24"/>
  <c r="D13" i="24"/>
  <c r="E13" i="24"/>
  <c r="E26" i="24" s="1"/>
  <c r="D12" i="23"/>
  <c r="D25" i="23"/>
  <c r="E12" i="23"/>
  <c r="E51" i="22"/>
  <c r="E13" i="22"/>
  <c r="D51" i="22"/>
  <c r="C51" i="22"/>
  <c r="D13" i="22"/>
  <c r="C13" i="22"/>
  <c r="D25" i="21"/>
  <c r="E161" i="27" s="1"/>
  <c r="E25" i="21"/>
  <c r="F161" i="27" s="1"/>
  <c r="E29" i="20"/>
  <c r="E31" i="20" s="1"/>
  <c r="E13" i="21"/>
  <c r="D12" i="17"/>
  <c r="D52" i="19" s="1"/>
  <c r="E12" i="17"/>
  <c r="E52" i="19" s="1"/>
  <c r="C12" i="17"/>
  <c r="E23" i="16"/>
  <c r="E51" i="19" s="1"/>
  <c r="E12" i="15"/>
  <c r="E50" i="19" s="1"/>
  <c r="D9" i="14"/>
  <c r="E48" i="19"/>
  <c r="E28" i="12"/>
  <c r="E47" i="19" s="1"/>
  <c r="D11" i="11"/>
  <c r="D46" i="19" s="1"/>
  <c r="E11" i="11"/>
  <c r="E46" i="19" s="1"/>
  <c r="C11" i="11"/>
  <c r="C53" i="22" l="1"/>
  <c r="F160" i="27"/>
  <c r="F188" i="27" s="1"/>
  <c r="F190" i="27" s="1"/>
  <c r="E28" i="21"/>
  <c r="E55" i="25"/>
  <c r="E53" i="22"/>
  <c r="D29" i="26"/>
  <c r="D53" i="22"/>
  <c r="E19" i="10"/>
  <c r="E45" i="19" s="1"/>
  <c r="E27" i="8"/>
  <c r="E44" i="19" s="1"/>
  <c r="E39" i="7"/>
  <c r="E42" i="19" s="1"/>
  <c r="E34" i="6"/>
  <c r="E41" i="19" s="1"/>
  <c r="E28" i="5"/>
  <c r="E40" i="19" s="1"/>
  <c r="E24" i="4"/>
  <c r="E39" i="19" s="1"/>
  <c r="E65" i="2"/>
  <c r="E37" i="19" s="1"/>
  <c r="E32" i="1"/>
  <c r="E27" i="3"/>
  <c r="E38" i="19" s="1"/>
  <c r="D6" i="19"/>
  <c r="E28" i="9"/>
  <c r="E43" i="19" s="1"/>
  <c r="E58" i="19" l="1"/>
  <c r="E60" i="19" s="1"/>
  <c r="D23" i="19" l="1"/>
  <c r="D22" i="19"/>
  <c r="D20" i="19"/>
  <c r="D16" i="19"/>
  <c r="D13" i="19"/>
  <c r="D21" i="19" l="1"/>
  <c r="D9" i="19"/>
  <c r="D53" i="19"/>
  <c r="D49" i="19"/>
  <c r="D32" i="19"/>
  <c r="D30" i="19"/>
  <c r="D29" i="19"/>
  <c r="D28" i="19"/>
  <c r="D27" i="19"/>
  <c r="D26" i="19"/>
  <c r="D25" i="19"/>
  <c r="D24" i="19"/>
  <c r="D18" i="19"/>
  <c r="D17" i="19"/>
  <c r="D15" i="19"/>
  <c r="D14" i="19"/>
  <c r="D12" i="19"/>
  <c r="D11" i="19"/>
  <c r="D10" i="19"/>
  <c r="D8" i="19"/>
  <c r="D7" i="19"/>
  <c r="D33" i="19" l="1"/>
  <c r="D65" i="2"/>
  <c r="D37" i="19" s="1"/>
  <c r="D32" i="1"/>
  <c r="D13" i="21"/>
  <c r="D28" i="21" s="1"/>
  <c r="D29" i="20"/>
  <c r="D12" i="20"/>
  <c r="D31" i="20" s="1"/>
  <c r="D19" i="10"/>
  <c r="D45" i="19" s="1"/>
  <c r="D48" i="19"/>
  <c r="D39" i="7"/>
  <c r="D42" i="19" s="1"/>
  <c r="D34" i="6"/>
  <c r="D41" i="19" s="1"/>
  <c r="D27" i="3"/>
  <c r="D38" i="19" s="1"/>
  <c r="D28" i="5" l="1"/>
  <c r="D40" i="19" s="1"/>
  <c r="D28" i="12" l="1"/>
  <c r="D47" i="19" s="1"/>
  <c r="D24" i="4" l="1"/>
  <c r="D39" i="19" s="1"/>
  <c r="D12" i="15" l="1"/>
  <c r="E160" i="27" s="1"/>
  <c r="D23" i="16"/>
  <c r="D51" i="19" s="1"/>
  <c r="E188" i="27" l="1"/>
  <c r="E190" i="27" s="1"/>
  <c r="D50" i="19"/>
  <c r="D27" i="8"/>
  <c r="D44" i="19" s="1"/>
  <c r="D53" i="25" l="1"/>
  <c r="D15" i="25"/>
  <c r="D55" i="25" l="1"/>
  <c r="D28" i="9"/>
  <c r="D43" i="19" s="1"/>
  <c r="D58" i="19" s="1"/>
  <c r="D60" i="19" s="1"/>
  <c r="C32" i="1" l="1"/>
  <c r="C13" i="24"/>
  <c r="C53" i="25" l="1"/>
  <c r="C15" i="25"/>
  <c r="C23" i="24"/>
  <c r="C26" i="24" s="1"/>
  <c r="C23" i="23"/>
  <c r="C12" i="23"/>
  <c r="C25" i="21"/>
  <c r="D161" i="27" s="1"/>
  <c r="C13" i="21"/>
  <c r="C29" i="20"/>
  <c r="C12" i="20"/>
  <c r="C22" i="18"/>
  <c r="C23" i="16"/>
  <c r="C12" i="15"/>
  <c r="D160" i="27" s="1"/>
  <c r="D188" i="27" s="1"/>
  <c r="C9" i="14"/>
  <c r="C28" i="12"/>
  <c r="C19" i="10"/>
  <c r="C28" i="9"/>
  <c r="C27" i="8"/>
  <c r="C39" i="7"/>
  <c r="C34" i="6"/>
  <c r="C28" i="5"/>
  <c r="C24" i="4"/>
  <c r="C27" i="3"/>
  <c r="C31" i="20" l="1"/>
  <c r="C55" i="25"/>
  <c r="C28" i="21"/>
  <c r="C25" i="23"/>
  <c r="D41" i="27"/>
  <c r="C58" i="19"/>
  <c r="D190" i="27" l="1"/>
  <c r="C32" i="19" l="1"/>
  <c r="C11" i="19"/>
  <c r="C33" i="19" s="1"/>
  <c r="C60" i="19" s="1"/>
</calcChain>
</file>

<file path=xl/sharedStrings.xml><?xml version="1.0" encoding="utf-8"?>
<sst xmlns="http://schemas.openxmlformats.org/spreadsheetml/2006/main" count="1866" uniqueCount="846">
  <si>
    <t>LINE ITEM ACCOUNTS</t>
  </si>
  <si>
    <t>COUNTY CLERK FEES</t>
  </si>
  <si>
    <t>DISTRICT CLERK FEES</t>
  </si>
  <si>
    <t>COUNTY TREASURER FEES</t>
  </si>
  <si>
    <t xml:space="preserve">JP FEES </t>
  </si>
  <si>
    <t xml:space="preserve">SHERIFF FEES </t>
  </si>
  <si>
    <t>OTHER FEES</t>
  </si>
  <si>
    <t xml:space="preserve">FEES AUTO REGIS </t>
  </si>
  <si>
    <t>INCOME INTEREST</t>
  </si>
  <si>
    <t xml:space="preserve">INCOME  - OTHER </t>
  </si>
  <si>
    <t>INCOME KC PD</t>
  </si>
  <si>
    <t>INMATE HOUSING</t>
  </si>
  <si>
    <t>INCOME-KC ABSTRACT COMPANY</t>
  </si>
  <si>
    <t>ST COMPT FUNDING</t>
  </si>
  <si>
    <t>WCTCOG FUNDING - 911</t>
  </si>
  <si>
    <t xml:space="preserve">GRANTS - OTHER </t>
  </si>
  <si>
    <t>HAVA GRANT 78613</t>
  </si>
  <si>
    <t>ST COMPT FUNDING CHAP 19</t>
  </si>
  <si>
    <t>GRANT-HOMELAND SECURITY</t>
  </si>
  <si>
    <t xml:space="preserve">GRANT-INDIGENT DEFENSE </t>
  </si>
  <si>
    <t>TAXES INCOME</t>
  </si>
  <si>
    <t>RESERVES</t>
  </si>
  <si>
    <t>LIEU OF TAXES</t>
  </si>
  <si>
    <t>HEALTH INS. RENEWAL CREDIT</t>
  </si>
  <si>
    <t>KCAD FUNDING</t>
  </si>
  <si>
    <t>TRANSFERS OUT-SALARY SUPPLE</t>
  </si>
  <si>
    <t>TRANSFERS OUT-AGING</t>
  </si>
  <si>
    <t>TRANSFERS OUT-LAW LIBRARY</t>
  </si>
  <si>
    <t xml:space="preserve"> </t>
  </si>
  <si>
    <t>ACCT</t>
  </si>
  <si>
    <t>TOTAL</t>
  </si>
  <si>
    <t>MAINTENANCE-SALARY</t>
  </si>
  <si>
    <t>SOCIAL SECURITY</t>
  </si>
  <si>
    <t>INSURANCE</t>
  </si>
  <si>
    <t>RETIREMENT</t>
  </si>
  <si>
    <t>UTILITIES</t>
  </si>
  <si>
    <t>PEST CONTROL</t>
  </si>
  <si>
    <t>POSTAGE</t>
  </si>
  <si>
    <t>SUPPLIES</t>
  </si>
  <si>
    <t>BANK FEES</t>
  </si>
  <si>
    <t xml:space="preserve">VOTER REGISTRATION </t>
  </si>
  <si>
    <t>ADVERTISING/PUBLIC NOTICES</t>
  </si>
  <si>
    <t>CHAPTER 258/COUNTY ROAD MAP</t>
  </si>
  <si>
    <t>DUES/SUBSCRIPTIONS</t>
  </si>
  <si>
    <t>PUBLIC RELATIONS</t>
  </si>
  <si>
    <t>MISCELLANEOUS EXPENSE</t>
  </si>
  <si>
    <t xml:space="preserve">PROFESSIONAL SERVICES </t>
  </si>
  <si>
    <t>ASSESSING TAXES-APP DIST</t>
  </si>
  <si>
    <t>RURAL FIRE DEPARTMENTS</t>
  </si>
  <si>
    <t>CITY/COUNTY LIBRARY</t>
  </si>
  <si>
    <t>FARABEE-MHMR</t>
  </si>
  <si>
    <t>COURT APPOINTED ATTORNEYS</t>
  </si>
  <si>
    <t>TRIALS</t>
  </si>
  <si>
    <t>OUTSIDE AUDIT</t>
  </si>
  <si>
    <t>EMERGENCY MANAGEMENT</t>
  </si>
  <si>
    <t>WICHITA COUNTY</t>
  </si>
  <si>
    <t>INDIGENT HEALTH/FUNERALS</t>
  </si>
  <si>
    <t>INDIGENT DEFENSE</t>
  </si>
  <si>
    <t>ECONOMIC DEVELOPMENT/VISION</t>
  </si>
  <si>
    <t>GAS, MISC -LAWN</t>
  </si>
  <si>
    <t xml:space="preserve">REPAIRS AND MAINTENANCE </t>
  </si>
  <si>
    <t>TxDOT PROJECT CONTRIBUTIONS</t>
  </si>
  <si>
    <t>ELECTION EXPENSE</t>
  </si>
  <si>
    <t>VISITING JUDGES</t>
  </si>
  <si>
    <t>NOAH PROJECT</t>
  </si>
  <si>
    <t>HISTORICAL COMMISSION</t>
  </si>
  <si>
    <t>SAFETY MEETINGS/TRAINING</t>
  </si>
  <si>
    <t>ICS TRAINING</t>
  </si>
  <si>
    <t>CONTINGENCY FUNDS</t>
  </si>
  <si>
    <t xml:space="preserve">NINTH ADMIN JUDICIAL REGION </t>
  </si>
  <si>
    <t>HOMELAND SECURITY GRANT</t>
  </si>
  <si>
    <t>HAVA EXPENSES</t>
  </si>
  <si>
    <t>TDA GRANT</t>
  </si>
  <si>
    <t>AUTOMOBILE LIABILITY</t>
  </si>
  <si>
    <t>AUTOMOBILE PHYS. DAMAGE</t>
  </si>
  <si>
    <t>PUBLIC OFFICIALS LIABILITY</t>
  </si>
  <si>
    <t>LAW ENFORCEMENT LIABILITY</t>
  </si>
  <si>
    <t>PROPERTY INSURANCE</t>
  </si>
  <si>
    <t>UNEMPLOYMENT INSURANCE</t>
  </si>
  <si>
    <t>WORKMEN’S COMPENSATION</t>
  </si>
  <si>
    <t>GENERAL LIABILITY</t>
  </si>
  <si>
    <t xml:space="preserve">TRAVEL &amp; EDUCATION </t>
  </si>
  <si>
    <t xml:space="preserve">EQUIPMENT PURCHASE </t>
  </si>
  <si>
    <t>EQUIP PURCH-VOTING MACHINES</t>
  </si>
  <si>
    <t>SOFTWARE PURCHASES</t>
  </si>
  <si>
    <t>BUILDINGS MAINTENANCE</t>
  </si>
  <si>
    <t>TELEPHONE/FAX</t>
  </si>
  <si>
    <t>TOTAL GENERAL EXPENSE</t>
  </si>
  <si>
    <t>51301-5001</t>
  </si>
  <si>
    <t>51301-5002</t>
  </si>
  <si>
    <t>51301-5003</t>
  </si>
  <si>
    <t>51301-5004</t>
  </si>
  <si>
    <t>51302-5011</t>
  </si>
  <si>
    <t>51302-5018</t>
  </si>
  <si>
    <t>51303-5008</t>
  </si>
  <si>
    <t>51303-5016</t>
  </si>
  <si>
    <t>51304-5006</t>
  </si>
  <si>
    <t>51304-5023</t>
  </si>
  <si>
    <t>51305-5005</t>
  </si>
  <si>
    <t>51305-5006</t>
  </si>
  <si>
    <t>51305-5007</t>
  </si>
  <si>
    <t>51305-5013</t>
  </si>
  <si>
    <t>51305-5014</t>
  </si>
  <si>
    <t>51305-5017</t>
  </si>
  <si>
    <t>51305-5030</t>
  </si>
  <si>
    <t>51305-5031</t>
  </si>
  <si>
    <t>51305-5032</t>
  </si>
  <si>
    <t>51305-5033</t>
  </si>
  <si>
    <t>51305-5034</t>
  </si>
  <si>
    <t>51305-5035</t>
  </si>
  <si>
    <t>51305-5037</t>
  </si>
  <si>
    <t>51305-5038</t>
  </si>
  <si>
    <t>51305-5039</t>
  </si>
  <si>
    <t>51305-5040</t>
  </si>
  <si>
    <t>51305-5041</t>
  </si>
  <si>
    <t>51305-5045</t>
  </si>
  <si>
    <t>51305-5054</t>
  </si>
  <si>
    <t>51305-5055</t>
  </si>
  <si>
    <t>51305-5063</t>
  </si>
  <si>
    <t>51305-5067</t>
  </si>
  <si>
    <t>51305-5068</t>
  </si>
  <si>
    <t>51305-5070</t>
  </si>
  <si>
    <t>51305-5071</t>
  </si>
  <si>
    <t>51305-5072</t>
  </si>
  <si>
    <t>51305-5073</t>
  </si>
  <si>
    <t>51305-5093</t>
  </si>
  <si>
    <t>51305-5170</t>
  </si>
  <si>
    <t>51305-5171</t>
  </si>
  <si>
    <t>51305-5172</t>
  </si>
  <si>
    <t>51305-5173</t>
  </si>
  <si>
    <t>51306-5021</t>
  </si>
  <si>
    <t>51306-5022</t>
  </si>
  <si>
    <t>51306-5025</t>
  </si>
  <si>
    <t>51306-5026</t>
  </si>
  <si>
    <t>51306-5027</t>
  </si>
  <si>
    <t>51306-5028</t>
  </si>
  <si>
    <t>51306-5029</t>
  </si>
  <si>
    <t>51306-5066</t>
  </si>
  <si>
    <t>51307-5019</t>
  </si>
  <si>
    <t>51309-5020</t>
  </si>
  <si>
    <t>51309-5022</t>
  </si>
  <si>
    <t>51310-5009</t>
  </si>
  <si>
    <t>51312-5012</t>
  </si>
  <si>
    <t>DEPARTMENT: COUNTY JUDGE</t>
  </si>
  <si>
    <t>WORKSHEET</t>
  </si>
  <si>
    <t>SALARY -JUDGE</t>
  </si>
  <si>
    <t>SOCIAL SECURITY/MEDICARE</t>
  </si>
  <si>
    <t xml:space="preserve"> INSURANCE</t>
  </si>
  <si>
    <t>TCDRS</t>
  </si>
  <si>
    <t>JUVENILE BOARD</t>
  </si>
  <si>
    <t>ADVERSITING &amp; PUB.  NOTICE</t>
  </si>
  <si>
    <t>DUE &amp; SUBSCRIPTIONS</t>
  </si>
  <si>
    <t>MISCELLANEOUS</t>
  </si>
  <si>
    <t>PROFESSIONAL SERVICES</t>
  </si>
  <si>
    <t>BOND EXPENSE</t>
  </si>
  <si>
    <t>REPAIRS &amp; MAINTENANCE</t>
  </si>
  <si>
    <t>LAW LIBRARY</t>
  </si>
  <si>
    <t>TRAVEL/EDUCATION</t>
  </si>
  <si>
    <t>EQUIPMENT PURCHASE</t>
  </si>
  <si>
    <t>TELEPHONE</t>
  </si>
  <si>
    <t xml:space="preserve"> TOTAL EXPENSES</t>
  </si>
  <si>
    <t>51401-5001</t>
  </si>
  <si>
    <t>51401-5002</t>
  </si>
  <si>
    <t>51401-5003</t>
  </si>
  <si>
    <t>51401-5004</t>
  </si>
  <si>
    <t>51401-5065</t>
  </si>
  <si>
    <t>51403-5016</t>
  </si>
  <si>
    <t>51405-5005</t>
  </si>
  <si>
    <t>51405-5007</t>
  </si>
  <si>
    <t>51405-5014</t>
  </si>
  <si>
    <t>51405-5017</t>
  </si>
  <si>
    <t>51405-5018</t>
  </si>
  <si>
    <t>51405-5055</t>
  </si>
  <si>
    <t>51405-5072</t>
  </si>
  <si>
    <t>51407-5019</t>
  </si>
  <si>
    <t>51409-5020</t>
  </si>
  <si>
    <t>51410-5009</t>
  </si>
  <si>
    <t>51412-5012</t>
  </si>
  <si>
    <r>
      <t>DEPARTMENT: County Attorney</t>
    </r>
    <r>
      <rPr>
        <b/>
        <u/>
        <sz val="9"/>
        <rFont val="Arial"/>
        <family val="2"/>
      </rPr>
      <t xml:space="preserve"> </t>
    </r>
  </si>
  <si>
    <t>SALARY -ATTORNEY</t>
  </si>
  <si>
    <t>EMPLOYEE INSURANCE</t>
  </si>
  <si>
    <t>ADVERTISING &amp; PUB. NOTICE</t>
  </si>
  <si>
    <t>51501-5001</t>
  </si>
  <si>
    <t>51501-5002</t>
  </si>
  <si>
    <t>51501-5003</t>
  </si>
  <si>
    <t>51501-5004</t>
  </si>
  <si>
    <t>51503-5016</t>
  </si>
  <si>
    <t>51505-5005</t>
  </si>
  <si>
    <t>51505-5007</t>
  </si>
  <si>
    <t>51505-5014</t>
  </si>
  <si>
    <t>51505-5017</t>
  </si>
  <si>
    <t>51505-5018</t>
  </si>
  <si>
    <t>51505-5055</t>
  </si>
  <si>
    <t>51507-5019</t>
  </si>
  <si>
    <t>51509-5020</t>
  </si>
  <si>
    <t>51512-5012</t>
  </si>
  <si>
    <t>SALARY - CLERK</t>
  </si>
  <si>
    <t>CLERK #1</t>
  </si>
  <si>
    <t>CLERK #2</t>
  </si>
  <si>
    <t>LICENSE &amp; FEES</t>
  </si>
  <si>
    <t>AD &amp; PUBLIC NOTICE</t>
  </si>
  <si>
    <t>DUES &amp; SUBSCRIPTIONS</t>
  </si>
  <si>
    <t>REPAIR &amp; MAINTENANCE</t>
  </si>
  <si>
    <t>SOFTWARE SUPPORT</t>
  </si>
  <si>
    <t>TOTAL EXPENSES</t>
  </si>
  <si>
    <t>51601-5001</t>
  </si>
  <si>
    <t>51601-5002</t>
  </si>
  <si>
    <t>51601-5003</t>
  </si>
  <si>
    <t>51601-5004</t>
  </si>
  <si>
    <t>51603-5016</t>
  </si>
  <si>
    <t>51604-5006</t>
  </si>
  <si>
    <t>51605-5005</t>
  </si>
  <si>
    <t>51605-5007</t>
  </si>
  <si>
    <t>51605-5014</t>
  </si>
  <si>
    <t>51605-5017</t>
  </si>
  <si>
    <t>51605-5018</t>
  </si>
  <si>
    <t>51605-5055</t>
  </si>
  <si>
    <t>51605-5121</t>
  </si>
  <si>
    <t>51607-5019</t>
  </si>
  <si>
    <t>51609-5020</t>
  </si>
  <si>
    <t>51612-5012</t>
  </si>
  <si>
    <t>51701-5001</t>
  </si>
  <si>
    <t>51701-5002</t>
  </si>
  <si>
    <t>51701-5003</t>
  </si>
  <si>
    <t>51701-5004</t>
  </si>
  <si>
    <t>51703-5016</t>
  </si>
  <si>
    <t>51705-5005</t>
  </si>
  <si>
    <t>51705-5007</t>
  </si>
  <si>
    <t>51705-5017</t>
  </si>
  <si>
    <t>51705-5018</t>
  </si>
  <si>
    <t>51705-5055</t>
  </si>
  <si>
    <t>51705-5075</t>
  </si>
  <si>
    <t>51705-5076</t>
  </si>
  <si>
    <t>51707-5019</t>
  </si>
  <si>
    <t>51709-5020</t>
  </si>
  <si>
    <t>51712-5012</t>
  </si>
  <si>
    <t xml:space="preserve">SHERIFF'S SALARY </t>
  </si>
  <si>
    <t>JAIL CAPTAIN SALARY</t>
  </si>
  <si>
    <t>CHIEF DEPUTY</t>
  </si>
  <si>
    <t>SECOND DEPUTY</t>
  </si>
  <si>
    <t>EXTRA HELP</t>
  </si>
  <si>
    <t>LICENSE/FEES</t>
  </si>
  <si>
    <t>LATE FEE &amp; FINANCE CHG</t>
  </si>
  <si>
    <t>GAS/OIL/GREASE</t>
  </si>
  <si>
    <t>VEHICLE REPAIRS/MTCE</t>
  </si>
  <si>
    <t>TIRES &amp; TUBES</t>
  </si>
  <si>
    <t>UNIFORMS</t>
  </si>
  <si>
    <t>AMMUNITION</t>
  </si>
  <si>
    <t>VEHICLE PURCHASES</t>
  </si>
  <si>
    <t>VEHICLE LEASE PRINCIPAL</t>
  </si>
  <si>
    <t>VEHICLE LEASE INTEREST</t>
  </si>
  <si>
    <t>51801-5001</t>
  </si>
  <si>
    <t>51801-5002</t>
  </si>
  <si>
    <t>51801-5003</t>
  </si>
  <si>
    <t>51801-5004</t>
  </si>
  <si>
    <t>51802-5011</t>
  </si>
  <si>
    <t>51803-5008</t>
  </si>
  <si>
    <t>51803-5016</t>
  </si>
  <si>
    <t>51804-5006</t>
  </si>
  <si>
    <t>51804-5015</t>
  </si>
  <si>
    <t>51805-5005</t>
  </si>
  <si>
    <t>51805-5007</t>
  </si>
  <si>
    <t>51805-5014</t>
  </si>
  <si>
    <t>51805-5017</t>
  </si>
  <si>
    <t>51805-5018</t>
  </si>
  <si>
    <t>51805-5029</t>
  </si>
  <si>
    <t>51805-5055</t>
  </si>
  <si>
    <t>51805-5056</t>
  </si>
  <si>
    <t>51805-5062</t>
  </si>
  <si>
    <t>51805-5073</t>
  </si>
  <si>
    <t>51805-5074</t>
  </si>
  <si>
    <t>51807-5019</t>
  </si>
  <si>
    <t>51809-5020</t>
  </si>
  <si>
    <t>51810-5009</t>
  </si>
  <si>
    <t>51812-5012</t>
  </si>
  <si>
    <t>51814-5072</t>
  </si>
  <si>
    <t>51814-5073</t>
  </si>
  <si>
    <t>DEPARTMENT:  County Extension Service</t>
  </si>
  <si>
    <t>SECRETARY SALARY</t>
  </si>
  <si>
    <t>AG AGENT SALARY</t>
  </si>
  <si>
    <t>FCS AGENT SALARY</t>
  </si>
  <si>
    <t>DEMO MATERIAL</t>
  </si>
  <si>
    <t>STOCK SHOWS</t>
  </si>
  <si>
    <t>AUTO ALLOWANCE</t>
  </si>
  <si>
    <t>DEMO MAT/AG</t>
  </si>
  <si>
    <t>TRAVEL/ED/AG</t>
  </si>
  <si>
    <t>FERAL HOG ABATMENT</t>
  </si>
  <si>
    <t>52001-5001</t>
  </si>
  <si>
    <t>52001-5002</t>
  </si>
  <si>
    <t>52001-5003</t>
  </si>
  <si>
    <t>52001-5004</t>
  </si>
  <si>
    <t>52003-5008</t>
  </si>
  <si>
    <t>52003-5016</t>
  </si>
  <si>
    <t>52005-5007</t>
  </si>
  <si>
    <t>52005-5049</t>
  </si>
  <si>
    <t>52005-5050</t>
  </si>
  <si>
    <t>52005-5062</t>
  </si>
  <si>
    <t>52005-5149</t>
  </si>
  <si>
    <t>52007-5019</t>
  </si>
  <si>
    <t>52007-5119</t>
  </si>
  <si>
    <t>52007-5120</t>
  </si>
  <si>
    <t>52009-5020</t>
  </si>
  <si>
    <t>52012-5012</t>
  </si>
  <si>
    <t>SALARY</t>
  </si>
  <si>
    <t>SALARY-EXTRA HELP</t>
  </si>
  <si>
    <t>BANK NOTE PRINCIPAL</t>
  </si>
  <si>
    <t>BANK NOTE INTEREST</t>
  </si>
  <si>
    <t>EQUIPMENT PURCHASES</t>
  </si>
  <si>
    <t>51901-5001</t>
  </si>
  <si>
    <t>51901-5002</t>
  </si>
  <si>
    <t>51901-5003</t>
  </si>
  <si>
    <t>51901-5004</t>
  </si>
  <si>
    <t>51903-5008</t>
  </si>
  <si>
    <t>51903-5016</t>
  </si>
  <si>
    <t>51905-5007</t>
  </si>
  <si>
    <t>51905-5014</t>
  </si>
  <si>
    <t>51905-5017</t>
  </si>
  <si>
    <t>51905-5018</t>
  </si>
  <si>
    <t>51905-5055</t>
  </si>
  <si>
    <t>51905-5072</t>
  </si>
  <si>
    <t>51905-5073</t>
  </si>
  <si>
    <t>51907-5019</t>
  </si>
  <si>
    <t>51907-5020</t>
  </si>
  <si>
    <t>51912-5012</t>
  </si>
  <si>
    <t>EQUIPMENT-LAP-TOP</t>
  </si>
  <si>
    <t>TELEPHONE/FAX CHARGES</t>
  </si>
  <si>
    <t>52101-5001</t>
  </si>
  <si>
    <t>52101-5002</t>
  </si>
  <si>
    <t>52103-5008</t>
  </si>
  <si>
    <t>52103-5016</t>
  </si>
  <si>
    <t>52105-5013</t>
  </si>
  <si>
    <t>52105-5017</t>
  </si>
  <si>
    <t>52107-5019</t>
  </si>
  <si>
    <t>52109-5020</t>
  </si>
  <si>
    <t>52112-5012</t>
  </si>
  <si>
    <t xml:space="preserve">DEPARTMENT:  District Judge </t>
  </si>
  <si>
    <t>BUDGET EXPENSE</t>
  </si>
  <si>
    <t>52205-5071</t>
  </si>
  <si>
    <t>52201-5002</t>
  </si>
  <si>
    <t xml:space="preserve">DEPARTMENT: 911  </t>
  </si>
  <si>
    <t>911 SUPERVISOR</t>
  </si>
  <si>
    <t>DISPATCHERS  (4)</t>
  </si>
  <si>
    <t>ADDRESS/MAP EXPENSE</t>
  </si>
  <si>
    <t>52301-5001</t>
  </si>
  <si>
    <t>52301-5002</t>
  </si>
  <si>
    <t>52301-5003</t>
  </si>
  <si>
    <t>52301-5004</t>
  </si>
  <si>
    <t>52302-5011</t>
  </si>
  <si>
    <t>52303-5008</t>
  </si>
  <si>
    <t>52303-5016</t>
  </si>
  <si>
    <t>52305-5005</t>
  </si>
  <si>
    <t>52305-5007</t>
  </si>
  <si>
    <t>52305-5014</t>
  </si>
  <si>
    <t>52305-5017</t>
  </si>
  <si>
    <t>52305-5053</t>
  </si>
  <si>
    <t>52305-5055</t>
  </si>
  <si>
    <t>52307-5019</t>
  </si>
  <si>
    <t>52309-5020</t>
  </si>
  <si>
    <t>52310-5009</t>
  </si>
  <si>
    <t>52312-5012</t>
  </si>
  <si>
    <t>DEPARTMENT:   Jail Expenses</t>
  </si>
  <si>
    <t>PRISONER MEDICAL</t>
  </si>
  <si>
    <t>PRISONER MEALS</t>
  </si>
  <si>
    <t>PRISONER TRANSPT</t>
  </si>
  <si>
    <t>52402-5011</t>
  </si>
  <si>
    <t>52403-5016</t>
  </si>
  <si>
    <t>52405-5005</t>
  </si>
  <si>
    <t>52405-5014</t>
  </si>
  <si>
    <t>52405-5017</t>
  </si>
  <si>
    <t>52407-5019</t>
  </si>
  <si>
    <t>52409-5020</t>
  </si>
  <si>
    <t>52410-5009</t>
  </si>
  <si>
    <t>52413-5041</t>
  </si>
  <si>
    <t>52413-5042</t>
  </si>
  <si>
    <t>52413-5043</t>
  </si>
  <si>
    <t>52413-5044</t>
  </si>
  <si>
    <t xml:space="preserve">DEPARTMENT: Dist. Atty  </t>
  </si>
  <si>
    <t>TOTAL KNOX COUNTY</t>
  </si>
  <si>
    <t>53305-5071</t>
  </si>
  <si>
    <t xml:space="preserve">DEPARTMENT:  Probation Office  </t>
  </si>
  <si>
    <t>JUVENILE DETENTION</t>
  </si>
  <si>
    <t>53405-5071</t>
  </si>
  <si>
    <t xml:space="preserve">DEPARTMENT:  JP EXPENSE </t>
  </si>
  <si>
    <t>CLERK</t>
  </si>
  <si>
    <t>ADVERT &amp; PUB NOTICE</t>
  </si>
  <si>
    <t xml:space="preserve">BOND EXPENSE </t>
  </si>
  <si>
    <t>53601-5001</t>
  </si>
  <si>
    <t>53601-5002</t>
  </si>
  <si>
    <t>53601-5003</t>
  </si>
  <si>
    <t>53601-5004</t>
  </si>
  <si>
    <t>53603-5016</t>
  </si>
  <si>
    <t>53605-5005</t>
  </si>
  <si>
    <t>53605-5007</t>
  </si>
  <si>
    <t>53605-5017</t>
  </si>
  <si>
    <t>53605-5018</t>
  </si>
  <si>
    <t>53605-5055</t>
  </si>
  <si>
    <t>53607-5019</t>
  </si>
  <si>
    <t>53609-5020</t>
  </si>
  <si>
    <t>53612-5012</t>
  </si>
  <si>
    <t>DEPARTMENT:  DPS</t>
  </si>
  <si>
    <t xml:space="preserve">MISCELLANEOUS </t>
  </si>
  <si>
    <t>EQUIP PURCHASE</t>
  </si>
  <si>
    <t xml:space="preserve">TELEPHONE </t>
  </si>
  <si>
    <t>53803-5016</t>
  </si>
  <si>
    <t>53805-5014</t>
  </si>
  <si>
    <t>53809-5020</t>
  </si>
  <si>
    <t>53812-5012</t>
  </si>
  <si>
    <t>MISCELLANEOUS EXP.</t>
  </si>
  <si>
    <t>GAS, OIL &amp; GREASE</t>
  </si>
  <si>
    <t xml:space="preserve">VEHICLE REPAIRS </t>
  </si>
  <si>
    <t>54101-5001</t>
  </si>
  <si>
    <t>54101-5002</t>
  </si>
  <si>
    <t>54101-5003</t>
  </si>
  <si>
    <t>54101-5004</t>
  </si>
  <si>
    <t>54103-5016</t>
  </si>
  <si>
    <t>54105-5007</t>
  </si>
  <si>
    <t>54105-5014</t>
  </si>
  <si>
    <t>54105-5018</t>
  </si>
  <si>
    <t>54105-5029</t>
  </si>
  <si>
    <t>54105-5056</t>
  </si>
  <si>
    <t>54105-5062</t>
  </si>
  <si>
    <t>54107-5019</t>
  </si>
  <si>
    <t>54112-5012</t>
  </si>
  <si>
    <t>TOTAL GENERAL INCOME &amp; EXPENSE</t>
  </si>
  <si>
    <t>WCTCOG FUNDING -911</t>
  </si>
  <si>
    <t>GRANTS - OTHER</t>
  </si>
  <si>
    <t>FUNDING FROM OTHER SRCS</t>
  </si>
  <si>
    <t>TRANSFERS OUT - SALARY SUPPLE</t>
  </si>
  <si>
    <t xml:space="preserve">TRANSFERS OUT - AGING </t>
  </si>
  <si>
    <t>TOTAL EXPENSE</t>
  </si>
  <si>
    <t>GENERAL</t>
  </si>
  <si>
    <t>COUNTY JUDGE</t>
  </si>
  <si>
    <t>COUNTY ATTORNEY</t>
  </si>
  <si>
    <t>COUNTY-DISTRICT CLERK</t>
  </si>
  <si>
    <t>TAX ASSR-COLLECTOR</t>
  </si>
  <si>
    <t>SHERIFF</t>
  </si>
  <si>
    <t>TREASURER</t>
  </si>
  <si>
    <t>EXTENSION SERVICE</t>
  </si>
  <si>
    <t>VETERANS OFFICE</t>
  </si>
  <si>
    <t>DISTRICT JUDGE</t>
  </si>
  <si>
    <t>JAIL</t>
  </si>
  <si>
    <t xml:space="preserve">DISTRICT ATTORNEY </t>
  </si>
  <si>
    <t xml:space="preserve">DISTRICT PROBATION </t>
  </si>
  <si>
    <t xml:space="preserve">JP </t>
  </si>
  <si>
    <t>DPS</t>
  </si>
  <si>
    <t>CONSTABLE</t>
  </si>
  <si>
    <t>NET INCOME</t>
  </si>
  <si>
    <t>DEPT 13</t>
  </si>
  <si>
    <t>DEPT 14</t>
  </si>
  <si>
    <t>DEPT 15</t>
  </si>
  <si>
    <t>DEPT 16</t>
  </si>
  <si>
    <t>DEPT 17</t>
  </si>
  <si>
    <t>DEPT 18</t>
  </si>
  <si>
    <t>DEPT 19</t>
  </si>
  <si>
    <t>DEPT 20</t>
  </si>
  <si>
    <t>DEPT 21</t>
  </si>
  <si>
    <t>DEPT 22</t>
  </si>
  <si>
    <t>DEPT 23</t>
  </si>
  <si>
    <t>DEPT 24</t>
  </si>
  <si>
    <t>DEPT 33</t>
  </si>
  <si>
    <t>DEPT 34</t>
  </si>
  <si>
    <t>DEPT 36</t>
  </si>
  <si>
    <t>DEPT 38</t>
  </si>
  <si>
    <t>DEPT 41</t>
  </si>
  <si>
    <t>DEPARTMENT:  Salary Supplement Income</t>
  </si>
  <si>
    <t>STATE COMPT-SALAR SUPP (J)</t>
  </si>
  <si>
    <t>STATE COMPT-SALAR SUPP (A)</t>
  </si>
  <si>
    <t>TRANSFER IN</t>
  </si>
  <si>
    <t>TOTAL INCOME</t>
  </si>
  <si>
    <t>SS/MEDICARE</t>
  </si>
  <si>
    <t xml:space="preserve">COUNTY ATTORNEY </t>
  </si>
  <si>
    <t>4307</t>
  </si>
  <si>
    <t>4308</t>
  </si>
  <si>
    <t>51401-5005</t>
  </si>
  <si>
    <t>51501-5005</t>
  </si>
  <si>
    <t>JURY  INCOME &amp; EXPENSE</t>
  </si>
  <si>
    <t>FUND 102</t>
  </si>
  <si>
    <t>JUDY DUTY FINE</t>
  </si>
  <si>
    <t>ESTRAY SALES</t>
  </si>
  <si>
    <t>ST COMPTROLLER FUNDING</t>
  </si>
  <si>
    <t>JURY FEES &amp; EXPENSE</t>
  </si>
  <si>
    <t>Estray Expenses</t>
  </si>
  <si>
    <t>INCOME</t>
  </si>
  <si>
    <t>102-4101</t>
  </si>
  <si>
    <t>102-4102</t>
  </si>
  <si>
    <t>102-4207</t>
  </si>
  <si>
    <t>102-4301</t>
  </si>
  <si>
    <t>102-4401</t>
  </si>
  <si>
    <t>102-4402</t>
  </si>
  <si>
    <t>50004-2200</t>
  </si>
  <si>
    <t>50004-2201</t>
  </si>
  <si>
    <t xml:space="preserve"> Precinct # 1 Road &amp; Bridge Income </t>
  </si>
  <si>
    <t>FUND 200</t>
  </si>
  <si>
    <t>AUTO REGISTRATION</t>
  </si>
  <si>
    <t>OTHER INCOME</t>
  </si>
  <si>
    <t>CETRZ GRANT</t>
  </si>
  <si>
    <t xml:space="preserve">Precinct # 1 Expenses  </t>
  </si>
  <si>
    <t>COMMISSIONERS SALARY</t>
  </si>
  <si>
    <t xml:space="preserve">ROAD HAND SALARY  (5) </t>
  </si>
  <si>
    <r>
      <t>EXTRA HELP</t>
    </r>
    <r>
      <rPr>
        <b/>
        <sz val="9"/>
        <color indexed="10"/>
        <rFont val="Arial"/>
        <family val="2"/>
      </rPr>
      <t xml:space="preserve"> </t>
    </r>
  </si>
  <si>
    <t>KNOX COUNTY APPRAISAL DIST</t>
  </si>
  <si>
    <t>REPAIR/MAINTENANCE</t>
  </si>
  <si>
    <t>Equipment Hire/Contract Work</t>
  </si>
  <si>
    <t>ROAD MATERIAL</t>
  </si>
  <si>
    <t>BANK NOTE-PRINCIPAL</t>
  </si>
  <si>
    <t>BANK NOTE-INTEREST</t>
  </si>
  <si>
    <t xml:space="preserve">EQUIPMENT LEASE </t>
  </si>
  <si>
    <t>CETRZ EXPENSES</t>
  </si>
  <si>
    <t>CAPITAL LEASE-PRINCIPAL</t>
  </si>
  <si>
    <t>CAPITAL LEASE-INTEREST</t>
  </si>
  <si>
    <t xml:space="preserve">BUILDING MAINTENANCE </t>
  </si>
  <si>
    <t xml:space="preserve">VEHICLE PURCHASE </t>
  </si>
  <si>
    <t>52501-5001</t>
  </si>
  <si>
    <t>52501-5002</t>
  </si>
  <si>
    <t>52501-5003</t>
  </si>
  <si>
    <t>52501-5004</t>
  </si>
  <si>
    <t>52502-5011</t>
  </si>
  <si>
    <t>52503-5016</t>
  </si>
  <si>
    <t>52504-5006</t>
  </si>
  <si>
    <t>52505-5005</t>
  </si>
  <si>
    <t>52505-5014</t>
  </si>
  <si>
    <t>52505-5018</t>
  </si>
  <si>
    <t>52505-5030</t>
  </si>
  <si>
    <t>52505-5057</t>
  </si>
  <si>
    <t>52505-5059</t>
  </si>
  <si>
    <t>52505-5060</t>
  </si>
  <si>
    <t>52505-5077</t>
  </si>
  <si>
    <t>52505-5078</t>
  </si>
  <si>
    <t>52505-5079</t>
  </si>
  <si>
    <t>52505-5080</t>
  </si>
  <si>
    <t>52505-5085</t>
  </si>
  <si>
    <t>52505-5090</t>
  </si>
  <si>
    <t>52505-5091</t>
  </si>
  <si>
    <t>52505-5092</t>
  </si>
  <si>
    <t>52505-5093</t>
  </si>
  <si>
    <t>52507-5019</t>
  </si>
  <si>
    <t>52509-5020</t>
  </si>
  <si>
    <t>52510-5009</t>
  </si>
  <si>
    <t>52512-5012</t>
  </si>
  <si>
    <t>52514-5072</t>
  </si>
  <si>
    <t xml:space="preserve">DEPARTMENT:  Law Library Income </t>
  </si>
  <si>
    <t>FUND 201</t>
  </si>
  <si>
    <t xml:space="preserve">LAW LIBRARY EXPENSE </t>
  </si>
  <si>
    <t>LAW BOOKS</t>
  </si>
  <si>
    <t>201-4100</t>
  </si>
  <si>
    <t>201-4101</t>
  </si>
  <si>
    <t>201-4301</t>
  </si>
  <si>
    <t>50005-5072</t>
  </si>
  <si>
    <t xml:space="preserve">HISTORICAL COMMISSION INCOME </t>
  </si>
  <si>
    <t>FUND 202</t>
  </si>
  <si>
    <t>INTEREST INCOME</t>
  </si>
  <si>
    <t>OTHER INCOME (KC BUDGET)</t>
  </si>
  <si>
    <t>VETERANS MEMORIAL DONATIONS</t>
  </si>
  <si>
    <t>HISTORICAL COMMISSION EXPENSE</t>
  </si>
  <si>
    <t>202-4201</t>
  </si>
  <si>
    <t>202-4202</t>
  </si>
  <si>
    <t>50005-5014</t>
  </si>
  <si>
    <t>AGING SERVICE INCOME</t>
  </si>
  <si>
    <t>FUND 203</t>
  </si>
  <si>
    <t>LOCAL /PROGRAM INCOME</t>
  </si>
  <si>
    <t>STATE COMPT INCOME</t>
  </si>
  <si>
    <t>WCTCOG</t>
  </si>
  <si>
    <t>SUPERIOR HEALTH PLAN</t>
  </si>
  <si>
    <t xml:space="preserve">AMERIGROUP </t>
  </si>
  <si>
    <t xml:space="preserve">TRANSFERS </t>
  </si>
  <si>
    <t xml:space="preserve"> AGING SERVICE EXPENSE</t>
  </si>
  <si>
    <t>AGING DIRECTOR SALARY</t>
  </si>
  <si>
    <t>VAN DRIVER SALARY</t>
  </si>
  <si>
    <t xml:space="preserve">COOK #1  </t>
  </si>
  <si>
    <t>COOK #2</t>
  </si>
  <si>
    <t>PEST CONTROL EXPENSE</t>
  </si>
  <si>
    <t>ADV/PUBLIC NOTICES</t>
  </si>
  <si>
    <t>RAW FOOD</t>
  </si>
  <si>
    <t>CONSUMMABLES</t>
  </si>
  <si>
    <t>COG Admin Match</t>
  </si>
  <si>
    <t>BUILDING/GROUNDS</t>
  </si>
  <si>
    <t>58101-5001</t>
  </si>
  <si>
    <t>58101-5002</t>
  </si>
  <si>
    <t>58101-5003</t>
  </si>
  <si>
    <t>58101-5004</t>
  </si>
  <si>
    <t>58102-5011</t>
  </si>
  <si>
    <t>58102-5018</t>
  </si>
  <si>
    <t>58103-5008</t>
  </si>
  <si>
    <t>58103-5016</t>
  </si>
  <si>
    <t>58104-5006</t>
  </si>
  <si>
    <t>58105-5005</t>
  </si>
  <si>
    <t>58105-5014</t>
  </si>
  <si>
    <t>58105-5017</t>
  </si>
  <si>
    <t>58105-5047</t>
  </si>
  <si>
    <t>58105-5048</t>
  </si>
  <si>
    <t>58105-5057</t>
  </si>
  <si>
    <t>58105-5058</t>
  </si>
  <si>
    <t>58105-5059</t>
  </si>
  <si>
    <t>58105-5069</t>
  </si>
  <si>
    <t>58105-5076</t>
  </si>
  <si>
    <t>58106-5021</t>
  </si>
  <si>
    <t>58106-5022</t>
  </si>
  <si>
    <t>58106-5027</t>
  </si>
  <si>
    <t>58107-5019</t>
  </si>
  <si>
    <t>58109-5020</t>
  </si>
  <si>
    <t>58110-5009</t>
  </si>
  <si>
    <t>58112-5012</t>
  </si>
  <si>
    <t xml:space="preserve">  LATERAL ROAD INCOME</t>
  </si>
  <si>
    <t>FUND 220</t>
  </si>
  <si>
    <t>LATERAL ROAD EXPENSE</t>
  </si>
  <si>
    <t>GAS,  OIL &amp; GREASE</t>
  </si>
  <si>
    <t>TxDOT PROJECT CONTRIB</t>
  </si>
  <si>
    <t>52505-5063</t>
  </si>
  <si>
    <t>JUSTICE OF PEACE FEES</t>
  </si>
  <si>
    <t>SHERIFF FEES</t>
  </si>
  <si>
    <t>INCOME KNOX CITY PD</t>
  </si>
  <si>
    <t>INCOME - INMATE HOUSING</t>
  </si>
  <si>
    <t xml:space="preserve">ESTRAY SALES </t>
  </si>
  <si>
    <t xml:space="preserve">ST COMPT FUNDING </t>
  </si>
  <si>
    <t>ST COMPT -SAL SUP-JUDGE</t>
  </si>
  <si>
    <t>ST COMPT -SAL SUP-ATTORNEY</t>
  </si>
  <si>
    <t>STATE COMPTROLLER CHAP 19</t>
  </si>
  <si>
    <t>WCTCOG FUNDING-911</t>
  </si>
  <si>
    <t xml:space="preserve">INCOME -AGING SERV </t>
  </si>
  <si>
    <t xml:space="preserve">STATE COMPT FUNDING AGING </t>
  </si>
  <si>
    <t>WCTCOG FUNDING - AGING SER</t>
  </si>
  <si>
    <t>SUPERIOR HEALTH PLAN-AGING SER</t>
  </si>
  <si>
    <t>AMERIGROUP-AGING SER</t>
  </si>
  <si>
    <t>INSURANCE RENEWAL CREDITS</t>
  </si>
  <si>
    <t xml:space="preserve">TRANSFERS OUT </t>
  </si>
  <si>
    <t xml:space="preserve">TRANSFERS IN </t>
  </si>
  <si>
    <t>ST COMPT - LATERAL ROAD</t>
  </si>
  <si>
    <t xml:space="preserve">    TOTAL INCOME</t>
  </si>
  <si>
    <t xml:space="preserve">ADMIN ASSISTANT </t>
  </si>
  <si>
    <t>COUNTY/DISTRICT CLERK</t>
  </si>
  <si>
    <t>TAX ASSESSOR/COLLECTOR</t>
  </si>
  <si>
    <t>DEPUTY TAX ASSESSOR 1</t>
  </si>
  <si>
    <t>DEPUTY TAX ASSESSOR 2</t>
  </si>
  <si>
    <t>DEPUTY TAX ASSESSOR 3</t>
  </si>
  <si>
    <t>COUNTY TREASURER</t>
  </si>
  <si>
    <t>EXT SERVICE -SECRETARY</t>
  </si>
  <si>
    <t>VETERANS ADMIN. SALARY</t>
  </si>
  <si>
    <t>DISPATCHER - 911</t>
  </si>
  <si>
    <t>EXTRA HELP - 911</t>
  </si>
  <si>
    <t xml:space="preserve">JUSTICE OF PEACE </t>
  </si>
  <si>
    <t>JP CLERK</t>
  </si>
  <si>
    <t xml:space="preserve">SALARY SUPPLEMENT </t>
  </si>
  <si>
    <t xml:space="preserve">ROAD HAND SALARY </t>
  </si>
  <si>
    <t>HEAD COOK SALARY</t>
  </si>
  <si>
    <t>ASSISTANCE COOK SALARY</t>
  </si>
  <si>
    <t xml:space="preserve">LICENSE &amp; FEES </t>
  </si>
  <si>
    <t>DEMO MATERIALS - EXT SERV</t>
  </si>
  <si>
    <t>DEMO MATERIALS - AG</t>
  </si>
  <si>
    <t>EXT SERVICE-CAR ALLOWANCE</t>
  </si>
  <si>
    <t>ADDRESSING &amp; MAPING (911)</t>
  </si>
  <si>
    <t>GAS, MISC, LAWN</t>
  </si>
  <si>
    <t>ELECTION EXPENSE (CLERK)</t>
  </si>
  <si>
    <t>CHAPTER 19 EXP</t>
  </si>
  <si>
    <t>EQUIP PURC-VOTING MACHINE</t>
  </si>
  <si>
    <t xml:space="preserve">BUILDINGS MAINTENANCE </t>
  </si>
  <si>
    <t>VEHICLE PURCHASE</t>
  </si>
  <si>
    <t>VEHICLE LEASE</t>
  </si>
  <si>
    <t>DISTRICT ATTORNEY</t>
  </si>
  <si>
    <t>DISTRICT PROBATION</t>
  </si>
  <si>
    <t xml:space="preserve">JURY FEES &amp; EXPENSE </t>
  </si>
  <si>
    <t>CAPITAL LEASE PRINCIPAL</t>
  </si>
  <si>
    <t>CAPITAL LEASE INTEREST</t>
  </si>
  <si>
    <t>CONTINGENCY FUNDS (R&amp;B)</t>
  </si>
  <si>
    <t>CONTINGENCY FUNDS (General)</t>
  </si>
  <si>
    <t>FUND</t>
  </si>
  <si>
    <t>100,201</t>
  </si>
  <si>
    <t>100,102,201</t>
  </si>
  <si>
    <t>100</t>
  </si>
  <si>
    <t>100 &amp; 200</t>
  </si>
  <si>
    <t>100,200,203</t>
  </si>
  <si>
    <t>102</t>
  </si>
  <si>
    <t>100, 102</t>
  </si>
  <si>
    <t>101</t>
  </si>
  <si>
    <t>100,102,200</t>
  </si>
  <si>
    <t>203</t>
  </si>
  <si>
    <t>101,203</t>
  </si>
  <si>
    <t>100,200</t>
  </si>
  <si>
    <t>220</t>
  </si>
  <si>
    <t>FUND/DEPT</t>
  </si>
  <si>
    <t>100/13</t>
  </si>
  <si>
    <t>100/14</t>
  </si>
  <si>
    <t>100/15</t>
  </si>
  <si>
    <t>100/16</t>
  </si>
  <si>
    <t>100/17</t>
  </si>
  <si>
    <t>100/18</t>
  </si>
  <si>
    <t>100/19</t>
  </si>
  <si>
    <t>100/20</t>
  </si>
  <si>
    <t>100/21</t>
  </si>
  <si>
    <t>100/22</t>
  </si>
  <si>
    <t>100/23</t>
  </si>
  <si>
    <t>100/36</t>
  </si>
  <si>
    <t>100/41</t>
  </si>
  <si>
    <t xml:space="preserve">101/14 </t>
  </si>
  <si>
    <t>101/15</t>
  </si>
  <si>
    <t>200/25</t>
  </si>
  <si>
    <t>203/81</t>
  </si>
  <si>
    <t>ALL</t>
  </si>
  <si>
    <t>100,203</t>
  </si>
  <si>
    <t>100/18 &amp;41</t>
  </si>
  <si>
    <t>100/14 &amp; 201</t>
  </si>
  <si>
    <t xml:space="preserve">100 </t>
  </si>
  <si>
    <t>100/24</t>
  </si>
  <si>
    <t>200</t>
  </si>
  <si>
    <t>200 &amp; 220</t>
  </si>
  <si>
    <t>4207</t>
  </si>
  <si>
    <t>5??01-5002</t>
  </si>
  <si>
    <t>5??01-5003</t>
  </si>
  <si>
    <t>5??01-5004</t>
  </si>
  <si>
    <t>5??02-5011</t>
  </si>
  <si>
    <t>5??02-5018</t>
  </si>
  <si>
    <t>5??03-5008</t>
  </si>
  <si>
    <t>5??03-5016</t>
  </si>
  <si>
    <t>5??04-5006</t>
  </si>
  <si>
    <t>5??05-5005</t>
  </si>
  <si>
    <t>5??05-5007</t>
  </si>
  <si>
    <t>5??05-5013</t>
  </si>
  <si>
    <t>5??05-5014</t>
  </si>
  <si>
    <t>5??05-5017</t>
  </si>
  <si>
    <t>5??05-5018</t>
  </si>
  <si>
    <t>5??05-5030</t>
  </si>
  <si>
    <t>5??05-5055</t>
  </si>
  <si>
    <t>5??05-5056</t>
  </si>
  <si>
    <t>5??05-5062</t>
  </si>
  <si>
    <t>5??05-5063</t>
  </si>
  <si>
    <t>5??05-5072</t>
  </si>
  <si>
    <t>5??07-5019</t>
  </si>
  <si>
    <t>5??09-5020</t>
  </si>
  <si>
    <t>51309-5021</t>
  </si>
  <si>
    <t>5??10-5009</t>
  </si>
  <si>
    <t>5??12-5012</t>
  </si>
  <si>
    <t>5??14-5072</t>
  </si>
  <si>
    <t>5184-5073</t>
  </si>
  <si>
    <t>DEPARTMENT: DIST/COUNTY CLERK</t>
  </si>
  <si>
    <t>DEPARTMENT: TAX ASSES/COLLECTION</t>
  </si>
  <si>
    <t>DEPARTMENT: SHERIFF</t>
  </si>
  <si>
    <t>DEPARTMENT:  COUNTY VETERAN OFFICE</t>
  </si>
  <si>
    <t>ACCT #</t>
  </si>
  <si>
    <t>GENERAL INCOME FUND 100</t>
  </si>
  <si>
    <t>GENERAL EXPENSE FUND 100</t>
  </si>
  <si>
    <t xml:space="preserve">ACCT # </t>
  </si>
  <si>
    <t>INCOME STATEMENT</t>
  </si>
  <si>
    <t>APPROVED</t>
  </si>
  <si>
    <t>APPPROVED</t>
  </si>
  <si>
    <t xml:space="preserve">DEPUTY #1 </t>
  </si>
  <si>
    <t xml:space="preserve">DEPUTY #2 </t>
  </si>
  <si>
    <t xml:space="preserve">DEPUTY #3 </t>
  </si>
  <si>
    <t>VOTER REGISTRATION MAIL OUT</t>
  </si>
  <si>
    <t>CHAPTER 19 EXPENSES</t>
  </si>
  <si>
    <t>EXPENSE</t>
  </si>
  <si>
    <t>FUND 101</t>
  </si>
  <si>
    <t>INDIGENT DEFENSE GRANT</t>
  </si>
  <si>
    <t>100,200,220</t>
  </si>
  <si>
    <t>LOBBYING EXPENSE</t>
  </si>
  <si>
    <t>51312-5013</t>
  </si>
  <si>
    <t>51305-5074</t>
  </si>
  <si>
    <t>51305-5075</t>
  </si>
  <si>
    <t>52201-5001</t>
  </si>
  <si>
    <t>2020-2021</t>
  </si>
  <si>
    <t>REQUESTED</t>
  </si>
  <si>
    <t>OVERTIME</t>
  </si>
  <si>
    <t>2021-2022</t>
  </si>
  <si>
    <t xml:space="preserve">APPROVED </t>
  </si>
  <si>
    <t>SALARY/MONTHLY</t>
  </si>
  <si>
    <t>GRANTS - OTHER      ACT</t>
  </si>
  <si>
    <t>2022-2023</t>
  </si>
  <si>
    <t xml:space="preserve">ADMIN ASST </t>
  </si>
  <si>
    <t>DEPARTMENT:  TREASURER</t>
  </si>
  <si>
    <t>DEPARTMENT:  CONSTABLE</t>
  </si>
  <si>
    <t>GRANT-</t>
  </si>
  <si>
    <t>Budget Sheet</t>
  </si>
  <si>
    <t>Table of  Contents</t>
  </si>
  <si>
    <t>Page</t>
  </si>
  <si>
    <t>Department</t>
  </si>
  <si>
    <t>Genral Income Fund</t>
  </si>
  <si>
    <t>Genral Expense Fund</t>
  </si>
  <si>
    <t>County Judge</t>
  </si>
  <si>
    <t>County Attorney</t>
  </si>
  <si>
    <t>5</t>
  </si>
  <si>
    <t>District/County Clerk</t>
  </si>
  <si>
    <t>6</t>
  </si>
  <si>
    <t>Tax Assessor/Collector</t>
  </si>
  <si>
    <t>7</t>
  </si>
  <si>
    <t>Treasurer</t>
  </si>
  <si>
    <t>8</t>
  </si>
  <si>
    <t>Sheriff</t>
  </si>
  <si>
    <t>County Extension Service</t>
  </si>
  <si>
    <t>County Veteran Office</t>
  </si>
  <si>
    <t>12</t>
  </si>
  <si>
    <t>District Judge</t>
  </si>
  <si>
    <t>13</t>
  </si>
  <si>
    <t>14</t>
  </si>
  <si>
    <t>Jail Expenses</t>
  </si>
  <si>
    <t>15</t>
  </si>
  <si>
    <t>District Attorney</t>
  </si>
  <si>
    <t>16</t>
  </si>
  <si>
    <t>Probation Office</t>
  </si>
  <si>
    <t>17</t>
  </si>
  <si>
    <t>Justice of the Peace</t>
  </si>
  <si>
    <t>18</t>
  </si>
  <si>
    <t>Constable</t>
  </si>
  <si>
    <t>19</t>
  </si>
  <si>
    <t>2</t>
  </si>
  <si>
    <t>3-4</t>
  </si>
  <si>
    <t>9</t>
  </si>
  <si>
    <t>10-11</t>
  </si>
  <si>
    <t>20</t>
  </si>
  <si>
    <t>21</t>
  </si>
  <si>
    <t>Total General Income &amp; Expense</t>
  </si>
  <si>
    <t>22-23</t>
  </si>
  <si>
    <t>Jury Income and Expense</t>
  </si>
  <si>
    <t>24</t>
  </si>
  <si>
    <t>Salary Supplement Income</t>
  </si>
  <si>
    <t>25</t>
  </si>
  <si>
    <t>Road and Bridge</t>
  </si>
  <si>
    <t>26-27</t>
  </si>
  <si>
    <t>Law Library</t>
  </si>
  <si>
    <t>28</t>
  </si>
  <si>
    <t>Historical Commission</t>
  </si>
  <si>
    <t>29</t>
  </si>
  <si>
    <t>Aging Service</t>
  </si>
  <si>
    <t>30-31</t>
  </si>
  <si>
    <t xml:space="preserve">Lateral Road </t>
  </si>
  <si>
    <t>32</t>
  </si>
  <si>
    <t>Income Statement</t>
  </si>
  <si>
    <t>33-38</t>
  </si>
  <si>
    <t>BUILDING PURCHASE</t>
  </si>
  <si>
    <t>51312-5014</t>
  </si>
  <si>
    <t>PHONE</t>
  </si>
  <si>
    <t>GRANT</t>
  </si>
  <si>
    <t>FY ENDING 09/30/23</t>
  </si>
  <si>
    <t>EXPENSE/FY ENDING 09-30-23</t>
  </si>
  <si>
    <t>Jailers (5)</t>
  </si>
  <si>
    <t>R&amp;B ASSESING TAXES-APP DIST</t>
  </si>
  <si>
    <t>DRIVERS</t>
  </si>
  <si>
    <t>DISHWASHER</t>
  </si>
  <si>
    <t>JAILERS (5)</t>
  </si>
  <si>
    <t>BUILDING EXPENSE</t>
  </si>
  <si>
    <t>CELL PHONE ALLOWANCE</t>
  </si>
  <si>
    <t>ROAD SUPERVISOR</t>
  </si>
  <si>
    <t>ROAD SUPERVISOR SALARY</t>
  </si>
  <si>
    <t>52401-5001</t>
  </si>
  <si>
    <t>52401-5002</t>
  </si>
  <si>
    <t>52401-5003</t>
  </si>
  <si>
    <t>52401-5004</t>
  </si>
  <si>
    <t>52401-5012</t>
  </si>
  <si>
    <t>FY ENDNG 09/30/23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</si>
</sst>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2">
    <xf numFmtId="0" fontId="0" fillId="0" borderId="0" xfId="0"/>
    <xf numFmtId="37" fontId="2" fillId="2" borderId="0" xfId="1" applyNumberFormat="1" applyFont="1" applyFill="1" applyBorder="1" applyAlignment="1"/>
    <xf numFmtId="37" fontId="3" fillId="0" borderId="0" xfId="1" applyNumberFormat="1" applyFont="1" applyBorder="1"/>
    <xf numFmtId="37" fontId="2" fillId="0" borderId="0" xfId="1" applyNumberFormat="1" applyFont="1" applyBorder="1" applyAlignment="1">
      <alignment vertical="top" wrapText="1"/>
    </xf>
    <xf numFmtId="37" fontId="2" fillId="0" borderId="0" xfId="1" applyNumberFormat="1" applyFont="1" applyBorder="1"/>
    <xf numFmtId="37" fontId="2" fillId="0" borderId="0" xfId="1" applyNumberFormat="1" applyFont="1" applyBorder="1" applyAlignment="1">
      <alignment horizontal="center" vertical="top" wrapText="1"/>
    </xf>
    <xf numFmtId="0" fontId="2" fillId="0" borderId="0" xfId="1" applyNumberFormat="1" applyFont="1" applyBorder="1" applyAlignment="1">
      <alignment horizontal="right" vertical="top" wrapText="1"/>
    </xf>
    <xf numFmtId="37" fontId="2" fillId="3" borderId="0" xfId="1" applyNumberFormat="1" applyFont="1" applyFill="1" applyBorder="1" applyAlignment="1"/>
    <xf numFmtId="0" fontId="2" fillId="0" borderId="0" xfId="1" applyNumberFormat="1" applyFont="1" applyBorder="1" applyAlignment="1">
      <alignment horizontal="left" vertical="top" wrapText="1"/>
    </xf>
    <xf numFmtId="37" fontId="2" fillId="3" borderId="0" xfId="1" applyNumberFormat="1" applyFont="1" applyFill="1" applyBorder="1" applyAlignment="1">
      <alignment horizontal="right"/>
    </xf>
    <xf numFmtId="0" fontId="2" fillId="0" borderId="0" xfId="1" quotePrefix="1" applyNumberFormat="1" applyFont="1" applyBorder="1" applyAlignment="1">
      <alignment horizontal="right" vertical="top" wrapText="1"/>
    </xf>
    <xf numFmtId="0" fontId="2" fillId="0" borderId="0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Border="1" applyAlignment="1"/>
    <xf numFmtId="5" fontId="2" fillId="0" borderId="0" xfId="1" applyNumberFormat="1" applyFont="1" applyBorder="1" applyAlignment="1">
      <alignment vertical="top" wrapText="1"/>
    </xf>
    <xf numFmtId="37" fontId="2" fillId="0" borderId="0" xfId="1" applyNumberFormat="1" applyFont="1" applyBorder="1" applyAlignment="1">
      <alignment horizontal="left" vertical="top" wrapText="1"/>
    </xf>
    <xf numFmtId="37" fontId="2" fillId="2" borderId="0" xfId="1" applyNumberFormat="1" applyFont="1" applyFill="1" applyBorder="1" applyAlignment="1">
      <alignment horizontal="right"/>
    </xf>
    <xf numFmtId="5" fontId="2" fillId="0" borderId="0" xfId="1" applyNumberFormat="1" applyFont="1" applyBorder="1" applyAlignment="1">
      <alignment horizontal="right" vertical="top" wrapText="1"/>
    </xf>
    <xf numFmtId="37" fontId="2" fillId="0" borderId="0" xfId="1" applyNumberFormat="1" applyFont="1" applyBorder="1" applyAlignment="1">
      <alignment horizontal="right" vertical="top" wrapText="1"/>
    </xf>
    <xf numFmtId="37" fontId="2" fillId="0" borderId="0" xfId="1" quotePrefix="1" applyNumberFormat="1" applyFont="1" applyBorder="1" applyAlignment="1">
      <alignment horizontal="right" vertical="top" wrapText="1"/>
    </xf>
    <xf numFmtId="37" fontId="2" fillId="2" borderId="0" xfId="0" applyNumberFormat="1" applyFont="1" applyFill="1" applyBorder="1" applyAlignment="1"/>
    <xf numFmtId="37" fontId="2" fillId="0" borderId="0" xfId="0" applyNumberFormat="1" applyFont="1" applyBorder="1" applyAlignment="1"/>
    <xf numFmtId="37" fontId="2" fillId="0" borderId="0" xfId="0" applyNumberFormat="1" applyFont="1" applyBorder="1"/>
    <xf numFmtId="37" fontId="3" fillId="0" borderId="0" xfId="0" applyNumberFormat="1" applyFont="1" applyBorder="1"/>
    <xf numFmtId="37" fontId="2" fillId="0" borderId="0" xfId="0" applyNumberFormat="1" applyFont="1" applyBorder="1" applyAlignment="1">
      <alignment vertical="top" wrapText="1"/>
    </xf>
    <xf numFmtId="37" fontId="2" fillId="2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 vertical="top" wrapText="1"/>
    </xf>
    <xf numFmtId="0" fontId="2" fillId="0" borderId="0" xfId="0" quotePrefix="1" applyNumberFormat="1" applyFont="1" applyBorder="1" applyAlignment="1">
      <alignment horizontal="right" vertical="top" wrapText="1"/>
    </xf>
    <xf numFmtId="0" fontId="2" fillId="0" borderId="0" xfId="0" applyNumberFormat="1" applyFont="1" applyFill="1" applyBorder="1" applyAlignment="1">
      <alignment horizontal="right" vertical="top" wrapText="1"/>
    </xf>
    <xf numFmtId="37" fontId="2" fillId="0" borderId="0" xfId="0" applyNumberFormat="1" applyFont="1" applyBorder="1" applyAlignment="1">
      <alignment horizontal="right" vertical="top" wrapText="1"/>
    </xf>
    <xf numFmtId="37" fontId="2" fillId="0" borderId="0" xfId="0" quotePrefix="1" applyNumberFormat="1" applyFont="1" applyBorder="1" applyAlignment="1">
      <alignment horizontal="right" vertical="top" wrapText="1"/>
    </xf>
    <xf numFmtId="0" fontId="2" fillId="2" borderId="0" xfId="0" applyFont="1" applyFill="1" applyBorder="1" applyAlignment="1"/>
    <xf numFmtId="0" fontId="2" fillId="0" borderId="0" xfId="0" applyFont="1" applyBorder="1" applyAlignment="1"/>
    <xf numFmtId="0" fontId="2" fillId="0" borderId="0" xfId="0" applyNumberFormat="1" applyFont="1" applyBorder="1"/>
    <xf numFmtId="0" fontId="3" fillId="0" borderId="0" xfId="0" applyFont="1" applyBorder="1"/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top" wrapText="1"/>
    </xf>
    <xf numFmtId="37" fontId="2" fillId="0" borderId="0" xfId="0" applyNumberFormat="1" applyFont="1" applyFill="1" applyBorder="1" applyAlignment="1">
      <alignment horizontal="right" vertical="top" wrapText="1"/>
    </xf>
    <xf numFmtId="37" fontId="6" fillId="2" borderId="0" xfId="0" applyNumberFormat="1" applyFont="1" applyFill="1" applyBorder="1" applyAlignment="1"/>
    <xf numFmtId="37" fontId="6" fillId="0" borderId="0" xfId="0" applyNumberFormat="1" applyFont="1" applyBorder="1"/>
    <xf numFmtId="37" fontId="7" fillId="0" borderId="0" xfId="0" applyNumberFormat="1" applyFont="1" applyBorder="1"/>
    <xf numFmtId="37" fontId="6" fillId="0" borderId="0" xfId="1" applyNumberFormat="1" applyFont="1" applyBorder="1" applyAlignment="1">
      <alignment vertical="top" wrapText="1"/>
    </xf>
    <xf numFmtId="37" fontId="6" fillId="0" borderId="0" xfId="0" applyNumberFormat="1" applyFont="1" applyBorder="1" applyAlignment="1">
      <alignment vertical="top" wrapText="1"/>
    </xf>
    <xf numFmtId="37" fontId="6" fillId="2" borderId="0" xfId="0" applyNumberFormat="1" applyFont="1" applyFill="1" applyBorder="1" applyAlignment="1">
      <alignment horizontal="right"/>
    </xf>
    <xf numFmtId="37" fontId="6" fillId="0" borderId="0" xfId="0" applyNumberFormat="1" applyFont="1" applyBorder="1" applyAlignment="1">
      <alignment horizontal="right"/>
    </xf>
    <xf numFmtId="37" fontId="6" fillId="0" borderId="0" xfId="1" applyNumberFormat="1" applyFont="1" applyBorder="1" applyAlignment="1">
      <alignment horizontal="right" vertical="top" wrapText="1"/>
    </xf>
    <xf numFmtId="37" fontId="6" fillId="0" borderId="0" xfId="0" applyNumberFormat="1" applyFont="1" applyBorder="1" applyAlignment="1">
      <alignment horizontal="right" vertical="top" wrapText="1"/>
    </xf>
    <xf numFmtId="37" fontId="6" fillId="0" borderId="0" xfId="0" quotePrefix="1" applyNumberFormat="1" applyFont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37" fontId="2" fillId="0" borderId="0" xfId="1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quotePrefix="1" applyFont="1" applyBorder="1" applyAlignment="1">
      <alignment horizontal="right" vertical="top" wrapText="1"/>
    </xf>
    <xf numFmtId="0" fontId="0" fillId="0" borderId="0" xfId="0" applyAlignment="1">
      <alignment horizontal="right"/>
    </xf>
    <xf numFmtId="37" fontId="2" fillId="4" borderId="0" xfId="0" applyNumberFormat="1" applyFont="1" applyFill="1" applyBorder="1" applyAlignment="1"/>
    <xf numFmtId="37" fontId="2" fillId="0" borderId="0" xfId="0" applyNumberFormat="1" applyFont="1" applyBorder="1" applyAlignment="1">
      <alignment horizontal="left"/>
    </xf>
    <xf numFmtId="37" fontId="2" fillId="4" borderId="0" xfId="0" applyNumberFormat="1" applyFont="1" applyFill="1" applyBorder="1" applyAlignment="1">
      <alignment horizontal="right"/>
    </xf>
    <xf numFmtId="37" fontId="2" fillId="3" borderId="0" xfId="0" applyNumberFormat="1" applyFont="1" applyFill="1" applyBorder="1" applyAlignment="1"/>
    <xf numFmtId="37" fontId="8" fillId="0" borderId="0" xfId="0" applyNumberFormat="1" applyFont="1" applyBorder="1"/>
    <xf numFmtId="37" fontId="9" fillId="0" borderId="0" xfId="0" applyNumberFormat="1" applyFont="1" applyBorder="1"/>
    <xf numFmtId="37" fontId="2" fillId="0" borderId="0" xfId="0" quotePrefix="1" applyNumberFormat="1" applyFont="1" applyBorder="1" applyAlignment="1">
      <alignment vertical="top" wrapText="1"/>
    </xf>
    <xf numFmtId="37" fontId="2" fillId="0" borderId="0" xfId="0" applyNumberFormat="1" applyFont="1" applyBorder="1" applyAlignment="1">
      <alignment horizontal="left" vertical="top" wrapText="1"/>
    </xf>
    <xf numFmtId="37" fontId="3" fillId="0" borderId="0" xfId="0" applyNumberFormat="1" applyFont="1" applyBorder="1" applyAlignment="1">
      <alignment horizontal="left"/>
    </xf>
    <xf numFmtId="37" fontId="2" fillId="0" borderId="0" xfId="1" applyNumberFormat="1" applyFont="1" applyBorder="1" applyAlignment="1">
      <alignment horizontal="left"/>
    </xf>
    <xf numFmtId="37" fontId="6" fillId="0" borderId="0" xfId="0" applyNumberFormat="1" applyFont="1" applyBorder="1" applyAlignment="1"/>
    <xf numFmtId="37" fontId="6" fillId="0" borderId="0" xfId="0" applyNumberFormat="1" applyFont="1" applyBorder="1" applyAlignment="1">
      <alignment horizontal="left"/>
    </xf>
    <xf numFmtId="37" fontId="11" fillId="0" borderId="0" xfId="0" applyNumberFormat="1" applyFont="1" applyBorder="1"/>
    <xf numFmtId="37" fontId="12" fillId="0" borderId="0" xfId="0" applyNumberFormat="1" applyFont="1" applyBorder="1"/>
    <xf numFmtId="37" fontId="6" fillId="0" borderId="0" xfId="1" applyNumberFormat="1" applyFont="1" applyBorder="1"/>
    <xf numFmtId="0" fontId="6" fillId="0" borderId="0" xfId="0" applyNumberFormat="1" applyFont="1" applyBorder="1" applyAlignment="1">
      <alignment horizontal="right" vertical="top" wrapText="1"/>
    </xf>
    <xf numFmtId="0" fontId="11" fillId="0" borderId="0" xfId="0" applyNumberFormat="1" applyFont="1" applyBorder="1" applyAlignment="1">
      <alignment horizontal="right"/>
    </xf>
    <xf numFmtId="0" fontId="6" fillId="0" borderId="0" xfId="1" applyNumberFormat="1" applyFont="1" applyBorder="1" applyAlignment="1">
      <alignment horizontal="right"/>
    </xf>
    <xf numFmtId="37" fontId="6" fillId="3" borderId="0" xfId="1" applyNumberFormat="1" applyFont="1" applyFill="1" applyBorder="1" applyAlignment="1">
      <alignment vertical="top" wrapText="1"/>
    </xf>
    <xf numFmtId="37" fontId="6" fillId="0" borderId="0" xfId="0" applyNumberFormat="1" applyFont="1" applyBorder="1" applyAlignment="1">
      <alignment horizontal="left" vertical="top" wrapText="1"/>
    </xf>
    <xf numFmtId="37" fontId="6" fillId="0" borderId="0" xfId="1" applyNumberFormat="1" applyFont="1" applyFill="1" applyBorder="1" applyAlignment="1">
      <alignment vertical="top" wrapText="1"/>
    </xf>
    <xf numFmtId="37" fontId="6" fillId="0" borderId="0" xfId="0" quotePrefix="1" applyNumberFormat="1" applyFont="1" applyBorder="1" applyAlignment="1">
      <alignment vertical="top" wrapText="1"/>
    </xf>
    <xf numFmtId="37" fontId="6" fillId="0" borderId="0" xfId="1" quotePrefix="1" applyNumberFormat="1" applyFont="1" applyBorder="1" applyAlignment="1">
      <alignment vertical="top" wrapText="1"/>
    </xf>
    <xf numFmtId="37" fontId="6" fillId="0" borderId="0" xfId="1" quotePrefix="1" applyNumberFormat="1" applyFont="1" applyBorder="1" applyAlignment="1">
      <alignment horizontal="left" vertical="top" wrapText="1"/>
    </xf>
    <xf numFmtId="37" fontId="6" fillId="0" borderId="0" xfId="0" quotePrefix="1" applyNumberFormat="1" applyFont="1" applyBorder="1" applyAlignment="1">
      <alignment horizontal="left" vertical="top" wrapText="1"/>
    </xf>
    <xf numFmtId="37" fontId="6" fillId="0" borderId="0" xfId="0" quotePrefix="1" applyNumberFormat="1" applyFont="1" applyBorder="1"/>
    <xf numFmtId="37" fontId="6" fillId="0" borderId="0" xfId="0" quotePrefix="1" applyNumberFormat="1" applyFont="1" applyBorder="1" applyAlignment="1">
      <alignment horizontal="left" vertical="top"/>
    </xf>
    <xf numFmtId="37" fontId="6" fillId="0" borderId="0" xfId="1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right" vertical="top" wrapText="1"/>
    </xf>
    <xf numFmtId="0" fontId="6" fillId="0" borderId="0" xfId="1" applyNumberFormat="1" applyFont="1" applyBorder="1" applyAlignment="1">
      <alignment horizontal="right" vertical="top" wrapText="1"/>
    </xf>
    <xf numFmtId="0" fontId="6" fillId="0" borderId="0" xfId="1" applyNumberFormat="1" applyFont="1" applyBorder="1" applyAlignment="1">
      <alignment vertical="top" wrapText="1"/>
    </xf>
    <xf numFmtId="0" fontId="6" fillId="0" borderId="0" xfId="1" quotePrefix="1" applyNumberFormat="1" applyFont="1" applyBorder="1" applyAlignment="1">
      <alignment horizontal="right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0" xfId="1" quotePrefix="1" applyNumberFormat="1" applyFont="1" applyBorder="1" applyAlignment="1">
      <alignment horizontal="left" vertical="top" wrapText="1"/>
    </xf>
    <xf numFmtId="0" fontId="6" fillId="0" borderId="0" xfId="1" quotePrefix="1" applyNumberFormat="1" applyFont="1" applyBorder="1" applyAlignment="1">
      <alignment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vertical="top" wrapText="1"/>
    </xf>
    <xf numFmtId="0" fontId="6" fillId="0" borderId="0" xfId="0" quotePrefix="1" applyNumberFormat="1" applyFont="1" applyBorder="1" applyAlignment="1">
      <alignment vertical="top" wrapText="1"/>
    </xf>
    <xf numFmtId="0" fontId="6" fillId="0" borderId="0" xfId="0" applyNumberFormat="1" applyFont="1" applyBorder="1" applyAlignment="1">
      <alignment horizontal="left"/>
    </xf>
    <xf numFmtId="0" fontId="4" fillId="0" borderId="0" xfId="0" applyFont="1"/>
    <xf numFmtId="0" fontId="13" fillId="0" borderId="0" xfId="0" applyFont="1"/>
    <xf numFmtId="5" fontId="2" fillId="0" borderId="0" xfId="1" applyNumberFormat="1" applyFont="1" applyBorder="1" applyAlignment="1">
      <alignment horizontal="left" vertical="top" wrapText="1"/>
    </xf>
    <xf numFmtId="0" fontId="14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37" fontId="2" fillId="0" borderId="0" xfId="0" applyNumberFormat="1" applyFont="1" applyBorder="1" applyAlignment="1">
      <alignment vertical="top" wrapText="1"/>
    </xf>
    <xf numFmtId="3" fontId="2" fillId="0" borderId="0" xfId="0" applyNumberFormat="1" applyFont="1" applyBorder="1"/>
    <xf numFmtId="0" fontId="2" fillId="4" borderId="0" xfId="0" applyFont="1" applyFill="1" applyBorder="1"/>
    <xf numFmtId="0" fontId="0" fillId="4" borderId="0" xfId="0" applyFill="1"/>
    <xf numFmtId="0" fontId="15" fillId="0" borderId="0" xfId="0" applyFont="1" applyAlignment="1">
      <alignment horizontal="center"/>
    </xf>
    <xf numFmtId="0" fontId="4" fillId="4" borderId="0" xfId="0" applyFont="1" applyFill="1"/>
    <xf numFmtId="0" fontId="0" fillId="5" borderId="0" xfId="0" applyFill="1"/>
    <xf numFmtId="37" fontId="2" fillId="4" borderId="0" xfId="0" applyNumberFormat="1" applyFont="1" applyFill="1" applyBorder="1" applyAlignment="1">
      <alignment horizontal="left"/>
    </xf>
    <xf numFmtId="37" fontId="6" fillId="4" borderId="0" xfId="0" applyNumberFormat="1" applyFont="1" applyFill="1" applyBorder="1" applyAlignment="1"/>
    <xf numFmtId="37" fontId="6" fillId="4" borderId="0" xfId="0" applyNumberFormat="1" applyFont="1" applyFill="1" applyBorder="1" applyAlignment="1">
      <alignment horizontal="right"/>
    </xf>
    <xf numFmtId="0" fontId="2" fillId="4" borderId="0" xfId="0" applyFont="1" applyFill="1" applyBorder="1" applyAlignment="1"/>
    <xf numFmtId="0" fontId="2" fillId="4" borderId="0" xfId="0" applyFont="1" applyFill="1" applyBorder="1" applyAlignment="1">
      <alignment horizontal="right"/>
    </xf>
    <xf numFmtId="0" fontId="2" fillId="5" borderId="0" xfId="0" applyFont="1" applyFill="1" applyBorder="1" applyAlignment="1"/>
    <xf numFmtId="37" fontId="6" fillId="0" borderId="0" xfId="0" applyNumberFormat="1" applyFont="1" applyBorder="1" applyAlignment="1">
      <alignment vertical="top" wrapText="1"/>
    </xf>
    <xf numFmtId="37" fontId="2" fillId="0" borderId="0" xfId="1" applyNumberFormat="1" applyFont="1" applyBorder="1" applyAlignment="1">
      <alignment vertical="top" wrapText="1"/>
    </xf>
    <xf numFmtId="0" fontId="0" fillId="0" borderId="0" xfId="0" applyBorder="1"/>
    <xf numFmtId="37" fontId="2" fillId="5" borderId="0" xfId="1" applyNumberFormat="1" applyFont="1" applyFill="1" applyBorder="1" applyAlignment="1"/>
    <xf numFmtId="37" fontId="9" fillId="0" borderId="0" xfId="1" applyNumberFormat="1" applyFont="1" applyBorder="1"/>
    <xf numFmtId="0" fontId="15" fillId="0" borderId="0" xfId="0" applyFont="1" applyBorder="1" applyAlignment="1">
      <alignment horizontal="center"/>
    </xf>
    <xf numFmtId="0" fontId="14" fillId="4" borderId="0" xfId="0" applyFont="1" applyFill="1"/>
    <xf numFmtId="0" fontId="14" fillId="0" borderId="1" xfId="0" applyFont="1" applyBorder="1"/>
    <xf numFmtId="3" fontId="14" fillId="4" borderId="0" xfId="1" applyNumberFormat="1" applyFont="1" applyFill="1"/>
    <xf numFmtId="3" fontId="14" fillId="0" borderId="0" xfId="1" applyNumberFormat="1" applyFont="1"/>
    <xf numFmtId="3" fontId="14" fillId="0" borderId="0" xfId="1" applyNumberFormat="1" applyFont="1" applyAlignment="1">
      <alignment horizontal="center"/>
    </xf>
    <xf numFmtId="3" fontId="14" fillId="0" borderId="1" xfId="1" applyNumberFormat="1" applyFont="1" applyBorder="1" applyAlignment="1">
      <alignment horizontal="center"/>
    </xf>
    <xf numFmtId="3" fontId="14" fillId="4" borderId="0" xfId="2" applyNumberFormat="1" applyFont="1" applyFill="1"/>
    <xf numFmtId="3" fontId="14" fillId="0" borderId="0" xfId="2" applyNumberFormat="1" applyFont="1"/>
    <xf numFmtId="3" fontId="14" fillId="0" borderId="0" xfId="2" applyNumberFormat="1" applyFont="1" applyAlignment="1">
      <alignment horizontal="center"/>
    </xf>
    <xf numFmtId="3" fontId="14" fillId="0" borderId="1" xfId="2" applyNumberFormat="1" applyFont="1" applyBorder="1" applyAlignment="1">
      <alignment horizontal="center"/>
    </xf>
    <xf numFmtId="3" fontId="14" fillId="4" borderId="0" xfId="0" applyNumberFormat="1" applyFont="1" applyFill="1"/>
    <xf numFmtId="3" fontId="14" fillId="0" borderId="0" xfId="0" applyNumberFormat="1" applyFont="1"/>
    <xf numFmtId="3" fontId="14" fillId="0" borderId="0" xfId="0" applyNumberFormat="1" applyFont="1" applyAlignment="1">
      <alignment horizontal="center"/>
    </xf>
    <xf numFmtId="3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/>
    <xf numFmtId="3" fontId="0" fillId="0" borderId="0" xfId="0" applyNumberFormat="1"/>
    <xf numFmtId="3" fontId="16" fillId="0" borderId="0" xfId="2" applyNumberFormat="1" applyFont="1"/>
    <xf numFmtId="3" fontId="2" fillId="4" borderId="0" xfId="2" applyNumberFormat="1" applyFont="1" applyFill="1" applyBorder="1"/>
    <xf numFmtId="3" fontId="2" fillId="0" borderId="0" xfId="2" applyNumberFormat="1" applyFont="1" applyBorder="1"/>
    <xf numFmtId="3" fontId="2" fillId="0" borderId="1" xfId="2" applyNumberFormat="1" applyFont="1" applyFill="1" applyBorder="1" applyAlignment="1">
      <alignment horizontal="center"/>
    </xf>
    <xf numFmtId="3" fontId="14" fillId="0" borderId="1" xfId="2" applyNumberFormat="1" applyFont="1" applyBorder="1"/>
    <xf numFmtId="3" fontId="14" fillId="0" borderId="0" xfId="2" applyNumberFormat="1" applyFont="1" applyBorder="1"/>
    <xf numFmtId="3" fontId="14" fillId="3" borderId="0" xfId="2" applyNumberFormat="1" applyFont="1" applyFill="1"/>
    <xf numFmtId="3" fontId="14" fillId="0" borderId="0" xfId="2" quotePrefix="1" applyNumberFormat="1" applyFont="1"/>
    <xf numFmtId="37" fontId="14" fillId="0" borderId="0" xfId="2" applyNumberFormat="1" applyFont="1"/>
    <xf numFmtId="37" fontId="2" fillId="0" borderId="0" xfId="0" applyNumberFormat="1" applyFont="1" applyBorder="1" applyAlignment="1">
      <alignment vertical="top" wrapText="1"/>
    </xf>
    <xf numFmtId="41" fontId="14" fillId="0" borderId="0" xfId="2" applyNumberFormat="1" applyFont="1"/>
    <xf numFmtId="41" fontId="14" fillId="3" borderId="0" xfId="2" applyNumberFormat="1" applyFont="1" applyFill="1"/>
    <xf numFmtId="41" fontId="14" fillId="0" borderId="0" xfId="2" applyNumberFormat="1" applyFont="1" applyAlignment="1">
      <alignment horizontal="center"/>
    </xf>
    <xf numFmtId="41" fontId="14" fillId="0" borderId="1" xfId="2" applyNumberFormat="1" applyFont="1" applyBorder="1" applyAlignment="1">
      <alignment horizontal="center"/>
    </xf>
    <xf numFmtId="37" fontId="14" fillId="4" borderId="0" xfId="1" applyNumberFormat="1" applyFont="1" applyFill="1"/>
    <xf numFmtId="37" fontId="14" fillId="0" borderId="0" xfId="1" applyNumberFormat="1" applyFont="1"/>
    <xf numFmtId="37" fontId="14" fillId="0" borderId="0" xfId="1" applyNumberFormat="1" applyFont="1" applyAlignment="1">
      <alignment horizontal="center"/>
    </xf>
    <xf numFmtId="37" fontId="14" fillId="0" borderId="1" xfId="1" applyNumberFormat="1" applyFont="1" applyBorder="1" applyAlignment="1">
      <alignment horizontal="center"/>
    </xf>
    <xf numFmtId="41" fontId="14" fillId="5" borderId="0" xfId="2" applyNumberFormat="1" applyFont="1" applyFill="1"/>
    <xf numFmtId="1" fontId="14" fillId="0" borderId="0" xfId="2" applyNumberFormat="1" applyFont="1"/>
    <xf numFmtId="0" fontId="2" fillId="0" borderId="0" xfId="0" applyFont="1" applyBorder="1" applyAlignment="1">
      <alignment horizontal="center"/>
    </xf>
    <xf numFmtId="0" fontId="0" fillId="0" borderId="0" xfId="0" applyNumberFormat="1"/>
    <xf numFmtId="0" fontId="13" fillId="0" borderId="0" xfId="0" applyNumberFormat="1" applyFont="1"/>
    <xf numFmtId="0" fontId="4" fillId="0" borderId="0" xfId="0" applyNumberFormat="1" applyFont="1"/>
    <xf numFmtId="0" fontId="17" fillId="0" borderId="0" xfId="0" applyNumberFormat="1" applyFont="1"/>
    <xf numFmtId="0" fontId="0" fillId="5" borderId="0" xfId="0" applyNumberFormat="1" applyFill="1"/>
    <xf numFmtId="3" fontId="4" fillId="0" borderId="0" xfId="0" applyNumberFormat="1" applyFont="1"/>
    <xf numFmtId="0" fontId="0" fillId="0" borderId="0" xfId="1" applyNumberFormat="1" applyFont="1"/>
    <xf numFmtId="2" fontId="0" fillId="0" borderId="0" xfId="0" applyNumberFormat="1"/>
    <xf numFmtId="0" fontId="16" fillId="0" borderId="0" xfId="0" applyFont="1"/>
    <xf numFmtId="0" fontId="18" fillId="0" borderId="0" xfId="0" applyFont="1"/>
    <xf numFmtId="3" fontId="16" fillId="0" borderId="0" xfId="0" applyNumberFormat="1" applyFont="1"/>
    <xf numFmtId="3" fontId="18" fillId="0" borderId="0" xfId="0" applyNumberFormat="1" applyFont="1"/>
    <xf numFmtId="164" fontId="14" fillId="0" borderId="0" xfId="0" applyNumberFormat="1" applyFont="1"/>
    <xf numFmtId="3" fontId="14" fillId="0" borderId="0" xfId="0" applyNumberFormat="1" applyFont="1" applyBorder="1"/>
    <xf numFmtId="41" fontId="14" fillId="0" borderId="0" xfId="0" applyNumberFormat="1" applyFont="1"/>
    <xf numFmtId="0" fontId="1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4" borderId="0" xfId="0" applyNumberFormat="1" applyFill="1"/>
    <xf numFmtId="164" fontId="14" fillId="4" borderId="0" xfId="0" applyNumberFormat="1" applyFont="1" applyFill="1"/>
    <xf numFmtId="164" fontId="14" fillId="0" borderId="0" xfId="0" applyNumberFormat="1" applyFont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3" fontId="16" fillId="4" borderId="0" xfId="0" applyNumberFormat="1" applyFont="1" applyFill="1"/>
    <xf numFmtId="0" fontId="4" fillId="0" borderId="1" xfId="0" applyFont="1" applyBorder="1"/>
    <xf numFmtId="0" fontId="0" fillId="3" borderId="0" xfId="0" applyFill="1"/>
    <xf numFmtId="3" fontId="14" fillId="3" borderId="0" xfId="0" applyNumberFormat="1" applyFont="1" applyFill="1"/>
    <xf numFmtId="0" fontId="16" fillId="4" borderId="0" xfId="0" applyFont="1" applyFill="1"/>
    <xf numFmtId="3" fontId="16" fillId="3" borderId="0" xfId="0" applyNumberFormat="1" applyFont="1" applyFill="1"/>
    <xf numFmtId="43" fontId="0" fillId="0" borderId="0" xfId="1" applyFont="1"/>
    <xf numFmtId="37" fontId="2" fillId="4" borderId="2" xfId="0" applyNumberFormat="1" applyFont="1" applyFill="1" applyBorder="1" applyAlignment="1"/>
    <xf numFmtId="37" fontId="2" fillId="4" borderId="2" xfId="0" applyNumberFormat="1" applyFont="1" applyFill="1" applyBorder="1" applyAlignment="1">
      <alignment horizontal="right"/>
    </xf>
    <xf numFmtId="37" fontId="2" fillId="4" borderId="2" xfId="0" applyNumberFormat="1" applyFont="1" applyFill="1" applyBorder="1"/>
    <xf numFmtId="3" fontId="14" fillId="4" borderId="2" xfId="2" applyNumberFormat="1" applyFont="1" applyFill="1" applyBorder="1"/>
    <xf numFmtId="0" fontId="4" fillId="0" borderId="2" xfId="0" applyFont="1" applyBorder="1"/>
    <xf numFmtId="0" fontId="0" fillId="0" borderId="2" xfId="0" applyBorder="1"/>
    <xf numFmtId="37" fontId="2" fillId="0" borderId="2" xfId="0" applyNumberFormat="1" applyFont="1" applyBorder="1"/>
    <xf numFmtId="3" fontId="14" fillId="0" borderId="2" xfId="2" applyNumberFormat="1" applyFont="1" applyBorder="1"/>
    <xf numFmtId="37" fontId="3" fillId="0" borderId="2" xfId="0" applyNumberFormat="1" applyFont="1" applyBorder="1"/>
    <xf numFmtId="37" fontId="2" fillId="0" borderId="2" xfId="0" applyNumberFormat="1" applyFont="1" applyBorder="1" applyAlignment="1">
      <alignment horizontal="right"/>
    </xf>
    <xf numFmtId="37" fontId="2" fillId="0" borderId="2" xfId="1" applyNumberFormat="1" applyFont="1" applyBorder="1" applyAlignment="1">
      <alignment horizontal="right" vertical="top" wrapText="1"/>
    </xf>
    <xf numFmtId="37" fontId="2" fillId="0" borderId="2" xfId="0" applyNumberFormat="1" applyFont="1" applyBorder="1" applyAlignment="1">
      <alignment horizontal="center"/>
    </xf>
    <xf numFmtId="3" fontId="14" fillId="0" borderId="2" xfId="2" applyNumberFormat="1" applyFont="1" applyBorder="1" applyAlignment="1">
      <alignment horizontal="center"/>
    </xf>
    <xf numFmtId="37" fontId="2" fillId="0" borderId="2" xfId="1" applyNumberFormat="1" applyFont="1" applyBorder="1" applyAlignment="1">
      <alignment vertical="top" wrapText="1"/>
    </xf>
    <xf numFmtId="0" fontId="2" fillId="0" borderId="2" xfId="1" applyNumberFormat="1" applyFont="1" applyBorder="1" applyAlignment="1">
      <alignment horizontal="right" vertical="top" wrapText="1"/>
    </xf>
    <xf numFmtId="37" fontId="2" fillId="0" borderId="2" xfId="1" applyNumberFormat="1" applyFont="1" applyBorder="1"/>
    <xf numFmtId="41" fontId="14" fillId="5" borderId="2" xfId="2" applyNumberFormat="1" applyFont="1" applyFill="1" applyBorder="1"/>
    <xf numFmtId="37" fontId="2" fillId="0" borderId="2" xfId="0" applyNumberFormat="1" applyFont="1" applyBorder="1" applyAlignment="1">
      <alignment horizontal="left"/>
    </xf>
    <xf numFmtId="37" fontId="2" fillId="0" borderId="0" xfId="1" applyNumberFormat="1" applyFont="1" applyBorder="1" applyAlignment="1">
      <alignment vertical="top" wrapText="1"/>
    </xf>
    <xf numFmtId="2" fontId="14" fillId="0" borderId="1" xfId="0" applyNumberFormat="1" applyFont="1" applyBorder="1" applyAlignment="1">
      <alignment horizontal="center"/>
    </xf>
    <xf numFmtId="3" fontId="0" fillId="3" borderId="0" xfId="0" applyNumberFormat="1" applyFill="1"/>
    <xf numFmtId="3" fontId="4" fillId="0" borderId="0" xfId="0" applyNumberFormat="1" applyFont="1" applyAlignment="1">
      <alignment horizontal="center"/>
    </xf>
    <xf numFmtId="2" fontId="0" fillId="4" borderId="0" xfId="0" applyNumberFormat="1" applyFont="1" applyFill="1"/>
    <xf numFmtId="0" fontId="4" fillId="0" borderId="1" xfId="1" applyNumberFormat="1" applyFont="1" applyBorder="1" applyAlignment="1">
      <alignment horizontal="center"/>
    </xf>
    <xf numFmtId="0" fontId="4" fillId="4" borderId="0" xfId="1" applyNumberFormat="1" applyFont="1" applyFill="1"/>
    <xf numFmtId="3" fontId="0" fillId="4" borderId="0" xfId="0" applyNumberFormat="1" applyFill="1"/>
    <xf numFmtId="3" fontId="4" fillId="4" borderId="0" xfId="0" applyNumberFormat="1" applyFont="1" applyFill="1"/>
    <xf numFmtId="3" fontId="13" fillId="0" borderId="0" xfId="0" applyNumberFormat="1" applyFont="1"/>
    <xf numFmtId="3" fontId="14" fillId="0" borderId="0" xfId="0" applyNumberFormat="1" applyFont="1" applyBorder="1" applyAlignment="1">
      <alignment horizontal="center"/>
    </xf>
    <xf numFmtId="37" fontId="2" fillId="5" borderId="3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7" fontId="14" fillId="0" borderId="0" xfId="0" applyNumberFormat="1" applyFont="1"/>
    <xf numFmtId="37" fontId="2" fillId="0" borderId="0" xfId="1" applyNumberFormat="1" applyFont="1" applyBorder="1" applyAlignment="1">
      <alignment vertical="top" wrapText="1"/>
    </xf>
    <xf numFmtId="37" fontId="2" fillId="0" borderId="2" xfId="1" applyNumberFormat="1" applyFont="1" applyBorder="1" applyAlignment="1">
      <alignment vertical="top" wrapText="1"/>
    </xf>
    <xf numFmtId="37" fontId="2" fillId="0" borderId="0" xfId="0" applyNumberFormat="1" applyFont="1" applyBorder="1" applyAlignment="1">
      <alignment vertical="top" wrapText="1"/>
    </xf>
    <xf numFmtId="37" fontId="6" fillId="0" borderId="0" xfId="0" applyNumberFormat="1" applyFont="1" applyBorder="1" applyAlignment="1">
      <alignment vertical="top" wrapText="1"/>
    </xf>
    <xf numFmtId="3" fontId="14" fillId="0" borderId="2" xfId="0" applyNumberFormat="1" applyFont="1" applyBorder="1"/>
    <xf numFmtId="37" fontId="2" fillId="0" borderId="0" xfId="0" applyNumberFormat="1" applyFont="1" applyBorder="1" applyAlignment="1">
      <alignment vertical="top" wrapText="1"/>
    </xf>
    <xf numFmtId="37" fontId="6" fillId="0" borderId="0" xfId="0" applyNumberFormat="1" applyFont="1" applyBorder="1" applyAlignment="1">
      <alignment vertical="top" wrapText="1"/>
    </xf>
    <xf numFmtId="37" fontId="14" fillId="5" borderId="2" xfId="2" applyNumberFormat="1" applyFont="1" applyFill="1" applyBorder="1"/>
    <xf numFmtId="37" fontId="2" fillId="0" borderId="0" xfId="1" applyNumberFormat="1" applyFont="1" applyBorder="1" applyAlignment="1">
      <alignment vertical="top" wrapText="1"/>
    </xf>
    <xf numFmtId="37" fontId="6" fillId="0" borderId="0" xfId="1" applyNumberFormat="1" applyFont="1" applyBorder="1" applyAlignment="1">
      <alignment vertical="top" wrapText="1"/>
    </xf>
    <xf numFmtId="37" fontId="2" fillId="0" borderId="2" xfId="1" applyNumberFormat="1" applyFont="1" applyBorder="1" applyAlignment="1">
      <alignment vertical="top" wrapText="1"/>
    </xf>
    <xf numFmtId="37" fontId="2" fillId="0" borderId="0" xfId="0" applyNumberFormat="1" applyFont="1" applyBorder="1" applyAlignment="1">
      <alignment vertical="top" wrapText="1"/>
    </xf>
    <xf numFmtId="37" fontId="6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4" xfId="0" applyBorder="1"/>
    <xf numFmtId="37" fontId="6" fillId="0" borderId="4" xfId="0" quotePrefix="1" applyNumberFormat="1" applyFont="1" applyBorder="1" applyAlignment="1">
      <alignment vertical="top" wrapText="1"/>
    </xf>
    <xf numFmtId="0" fontId="19" fillId="0" borderId="0" xfId="0" applyFont="1" applyAlignment="1">
      <alignment horizontal="center"/>
    </xf>
    <xf numFmtId="37" fontId="2" fillId="0" borderId="0" xfId="1" applyNumberFormat="1" applyFont="1" applyBorder="1" applyAlignment="1">
      <alignment vertical="top" wrapText="1"/>
    </xf>
    <xf numFmtId="5" fontId="2" fillId="0" borderId="0" xfId="1" applyNumberFormat="1" applyFont="1" applyBorder="1" applyAlignment="1">
      <alignment vertical="top" wrapText="1"/>
    </xf>
    <xf numFmtId="37" fontId="6" fillId="0" borderId="0" xfId="1" applyNumberFormat="1" applyFont="1" applyBorder="1" applyAlignment="1">
      <alignment vertical="top" wrapText="1"/>
    </xf>
    <xf numFmtId="37" fontId="2" fillId="0" borderId="2" xfId="1" applyNumberFormat="1" applyFont="1" applyBorder="1" applyAlignment="1">
      <alignment vertical="top" wrapText="1"/>
    </xf>
    <xf numFmtId="37" fontId="2" fillId="0" borderId="0" xfId="1" applyNumberFormat="1" applyFont="1" applyBorder="1" applyAlignment="1">
      <alignment horizontal="left" vertical="top" wrapText="1"/>
    </xf>
    <xf numFmtId="37" fontId="2" fillId="0" borderId="0" xfId="0" applyNumberFormat="1" applyFont="1" applyBorder="1" applyAlignment="1">
      <alignment vertical="top" wrapText="1"/>
    </xf>
    <xf numFmtId="37" fontId="6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ary%20Work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C%20Treasurer/AppData/Local/Microsoft/Windows/INetCache/Content.Outlook/F02WP8DP/2018.2019%20Proposed%20Budget%207.27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E5">
            <v>31086.1</v>
          </cell>
        </row>
        <row r="8">
          <cell r="E8">
            <v>40570.879999999997</v>
          </cell>
        </row>
        <row r="9">
          <cell r="E9">
            <v>30086.1</v>
          </cell>
        </row>
        <row r="10">
          <cell r="H10">
            <v>4239.4187999999995</v>
          </cell>
          <cell r="I10">
            <v>5405.258969999999</v>
          </cell>
        </row>
        <row r="12">
          <cell r="E12">
            <v>37861.96</v>
          </cell>
        </row>
        <row r="13">
          <cell r="E13">
            <v>30586.1</v>
          </cell>
        </row>
        <row r="14">
          <cell r="H14">
            <v>4106.8836000000001</v>
          </cell>
          <cell r="I14">
            <v>5236.2765899999995</v>
          </cell>
        </row>
        <row r="16">
          <cell r="E16">
            <v>37860.92</v>
          </cell>
        </row>
        <row r="17">
          <cell r="E17">
            <v>31086.1</v>
          </cell>
        </row>
        <row r="18">
          <cell r="E18">
            <v>30086.1</v>
          </cell>
        </row>
        <row r="19">
          <cell r="H19">
            <v>5941.9871999999996</v>
          </cell>
          <cell r="I19">
            <v>7576.0336799999986</v>
          </cell>
        </row>
        <row r="21">
          <cell r="E21">
            <v>37861.96</v>
          </cell>
          <cell r="H21">
            <v>2271.7175999999999</v>
          </cell>
          <cell r="I21">
            <v>2896.4399399999998</v>
          </cell>
        </row>
        <row r="22">
          <cell r="E22">
            <v>31586.1</v>
          </cell>
          <cell r="H22">
            <v>1895.1659999999999</v>
          </cell>
          <cell r="I22">
            <v>2416.3366499999997</v>
          </cell>
        </row>
        <row r="25">
          <cell r="E25">
            <v>49528.959999999999</v>
          </cell>
        </row>
        <row r="26">
          <cell r="E26">
            <v>42375</v>
          </cell>
        </row>
        <row r="27">
          <cell r="E27">
            <v>40212.06</v>
          </cell>
        </row>
        <row r="28">
          <cell r="H28">
            <v>7926.9611999999997</v>
          </cell>
          <cell r="I28">
            <v>10106.875529999999</v>
          </cell>
        </row>
        <row r="30">
          <cell r="E30">
            <v>36861.96</v>
          </cell>
        </row>
        <row r="31">
          <cell r="H31">
            <v>2211.7175999999999</v>
          </cell>
          <cell r="I31">
            <v>2819.9399399999998</v>
          </cell>
        </row>
        <row r="33">
          <cell r="E33">
            <v>21351.96</v>
          </cell>
        </row>
        <row r="34">
          <cell r="E34">
            <v>20752.099999999999</v>
          </cell>
        </row>
        <row r="35">
          <cell r="E35">
            <v>30086.1</v>
          </cell>
        </row>
        <row r="36">
          <cell r="H36">
            <v>4331.4096</v>
          </cell>
          <cell r="I36">
            <v>5522.5472399999999</v>
          </cell>
        </row>
        <row r="38">
          <cell r="E38">
            <v>4463.93</v>
          </cell>
        </row>
        <row r="39">
          <cell r="I39">
            <v>341.49064500000003</v>
          </cell>
        </row>
        <row r="41">
          <cell r="E41">
            <v>34254.94</v>
          </cell>
        </row>
        <row r="42">
          <cell r="E42">
            <v>30586.1</v>
          </cell>
        </row>
        <row r="43">
          <cell r="E43">
            <v>30086.1</v>
          </cell>
        </row>
        <row r="44">
          <cell r="E44">
            <v>30086.1</v>
          </cell>
        </row>
        <row r="45">
          <cell r="E45">
            <v>30086.1</v>
          </cell>
        </row>
        <row r="46">
          <cell r="E46">
            <v>15000</v>
          </cell>
        </row>
        <row r="47">
          <cell r="H47">
            <v>9305.9603999999999</v>
          </cell>
          <cell r="I47">
            <v>13012.599509999998</v>
          </cell>
        </row>
        <row r="49">
          <cell r="E49">
            <v>37361.96</v>
          </cell>
        </row>
        <row r="50">
          <cell r="E50">
            <v>30586.1</v>
          </cell>
        </row>
        <row r="51">
          <cell r="H51">
            <v>4076.8836000000001</v>
          </cell>
          <cell r="I51">
            <v>5198.0265899999995</v>
          </cell>
        </row>
        <row r="53">
          <cell r="E53">
            <v>35254.94</v>
          </cell>
        </row>
        <row r="54">
          <cell r="E54">
            <v>32030.12</v>
          </cell>
        </row>
        <row r="55">
          <cell r="E55">
            <v>32030.12</v>
          </cell>
        </row>
        <row r="56">
          <cell r="E56">
            <v>32030.12</v>
          </cell>
        </row>
        <row r="57">
          <cell r="E57">
            <v>32030.12</v>
          </cell>
        </row>
        <row r="58">
          <cell r="E58">
            <v>32030.12</v>
          </cell>
        </row>
        <row r="59">
          <cell r="H59">
            <v>11724.332399999999</v>
          </cell>
          <cell r="I59">
            <v>14948.523809999999</v>
          </cell>
        </row>
        <row r="61">
          <cell r="E61">
            <v>34179.800000000003</v>
          </cell>
        </row>
        <row r="62">
          <cell r="E62">
            <v>30357.08</v>
          </cell>
        </row>
        <row r="63">
          <cell r="E63">
            <v>28857.08</v>
          </cell>
        </row>
        <row r="64">
          <cell r="E64">
            <v>34608</v>
          </cell>
        </row>
        <row r="65">
          <cell r="E65">
            <v>10512</v>
          </cell>
        </row>
        <row r="66">
          <cell r="E66">
            <v>0</v>
          </cell>
        </row>
        <row r="67">
          <cell r="H67">
            <v>5603.6376</v>
          </cell>
          <cell r="I67">
            <v>10596.317940000001</v>
          </cell>
        </row>
        <row r="69">
          <cell r="E69">
            <v>54500.1</v>
          </cell>
        </row>
        <row r="70">
          <cell r="E70">
            <v>34017.06</v>
          </cell>
        </row>
        <row r="71">
          <cell r="E71">
            <v>34017.06</v>
          </cell>
        </row>
        <row r="72">
          <cell r="E72">
            <v>33517.06</v>
          </cell>
        </row>
        <row r="73">
          <cell r="E73">
            <v>33517.06</v>
          </cell>
        </row>
        <row r="74">
          <cell r="E74">
            <v>33517.06</v>
          </cell>
        </row>
        <row r="75">
          <cell r="E75">
            <v>0</v>
          </cell>
        </row>
        <row r="76">
          <cell r="H76">
            <v>13385.124</v>
          </cell>
          <cell r="I76">
            <v>17066.033100000001</v>
          </cell>
        </row>
        <row r="78">
          <cell r="E78">
            <v>39605.019999999997</v>
          </cell>
        </row>
        <row r="79">
          <cell r="E79">
            <v>38605.019999999997</v>
          </cell>
        </row>
        <row r="80">
          <cell r="E80">
            <v>38105.019999999997</v>
          </cell>
        </row>
        <row r="81">
          <cell r="E81">
            <v>38605.019999999997</v>
          </cell>
        </row>
        <row r="82">
          <cell r="H82">
            <v>9295.2047999999995</v>
          </cell>
          <cell r="I82">
            <v>11851.386119999999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GENERAL_INCOME "/>
      <sheetName val="GENERAL_EXPENSE "/>
      <sheetName val="CO_JUDGE_EXP"/>
      <sheetName val="CO_ATTORNEY_EXP "/>
      <sheetName val="CO_DIS_CLK_EXP"/>
      <sheetName val="TAX_ASSR_COL_EXP"/>
      <sheetName val="SHERIFF_EXP"/>
      <sheetName val="EXT_SERV_EXP"/>
      <sheetName val="CO_TREASURER_EXP"/>
      <sheetName val="VET_OFF_EXP"/>
      <sheetName val="D_JUDGE_EXP "/>
      <sheetName val="911_EXP"/>
      <sheetName val="JAIL_EXP"/>
      <sheetName val="DA_EXP"/>
      <sheetName val="D_PROBATION_EXP "/>
      <sheetName val="JP_EXP"/>
      <sheetName val="DPS"/>
      <sheetName val="CONSTABLE_EXP"/>
      <sheetName val="TOT_GEN_INC&amp;EXP"/>
      <sheetName val="SAL_SUPPLEMENT"/>
      <sheetName val="JURY_INC&amp;EXP"/>
      <sheetName val="R&amp;B_INC&amp;EXP"/>
      <sheetName val="LAW_LIB_INC&amp;EXP"/>
      <sheetName val="HIS_COMM_INC&amp;EXP "/>
      <sheetName val="AGING_INC_EXP"/>
      <sheetName val="LATERAL_INC&amp;EXP"/>
      <sheetName val="RECORDS_MGT_INC&amp;EXP"/>
      <sheetName val="COURTHOUSE_SEC_ INC&amp;EXP"/>
      <sheetName val="ARCHIVES_INC&amp;EXP"/>
      <sheetName val="JP_COURT_TECH_INC&amp;EXP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09508-93C8-44B7-8B31-B99423A4EF6A}">
  <dimension ref="A1:E32"/>
  <sheetViews>
    <sheetView workbookViewId="0">
      <selection activeCell="A4" sqref="A4"/>
    </sheetView>
  </sheetViews>
  <sheetFormatPr defaultRowHeight="15" x14ac:dyDescent="0.25"/>
  <cols>
    <col min="1" max="1" width="29.7109375" style="225" customWidth="1"/>
    <col min="2" max="4" width="11.42578125" customWidth="1"/>
    <col min="5" max="5" width="15" style="224" customWidth="1"/>
  </cols>
  <sheetData>
    <row r="1" spans="1:5" ht="28.5" x14ac:dyDescent="0.45">
      <c r="A1" s="243" t="s">
        <v>769</v>
      </c>
      <c r="B1" s="243"/>
      <c r="C1" s="243"/>
      <c r="D1" s="243"/>
      <c r="E1" s="243"/>
    </row>
    <row r="2" spans="1:5" ht="28.5" x14ac:dyDescent="0.45">
      <c r="A2" s="243" t="s">
        <v>770</v>
      </c>
      <c r="B2" s="243"/>
      <c r="C2" s="243"/>
      <c r="D2" s="243"/>
      <c r="E2" s="243"/>
    </row>
    <row r="4" spans="1:5" x14ac:dyDescent="0.25">
      <c r="A4" s="225" t="s">
        <v>772</v>
      </c>
      <c r="E4" s="224" t="s">
        <v>771</v>
      </c>
    </row>
    <row r="6" spans="1:5" x14ac:dyDescent="0.25">
      <c r="A6" s="225" t="s">
        <v>773</v>
      </c>
      <c r="E6" s="224" t="s">
        <v>801</v>
      </c>
    </row>
    <row r="7" spans="1:5" x14ac:dyDescent="0.25">
      <c r="A7" s="225" t="s">
        <v>774</v>
      </c>
      <c r="E7" s="224" t="s">
        <v>802</v>
      </c>
    </row>
    <row r="8" spans="1:5" x14ac:dyDescent="0.25">
      <c r="A8" s="225" t="s">
        <v>775</v>
      </c>
      <c r="E8" s="224" t="s">
        <v>777</v>
      </c>
    </row>
    <row r="9" spans="1:5" x14ac:dyDescent="0.25">
      <c r="A9" s="225" t="s">
        <v>776</v>
      </c>
      <c r="E9" s="224" t="s">
        <v>779</v>
      </c>
    </row>
    <row r="10" spans="1:5" x14ac:dyDescent="0.25">
      <c r="A10" s="225" t="s">
        <v>778</v>
      </c>
      <c r="E10" s="224" t="s">
        <v>781</v>
      </c>
    </row>
    <row r="11" spans="1:5" x14ac:dyDescent="0.25">
      <c r="A11" s="225" t="s">
        <v>780</v>
      </c>
      <c r="E11" s="224" t="s">
        <v>783</v>
      </c>
    </row>
    <row r="12" spans="1:5" x14ac:dyDescent="0.25">
      <c r="A12" s="225" t="s">
        <v>782</v>
      </c>
      <c r="E12" s="224" t="s">
        <v>803</v>
      </c>
    </row>
    <row r="13" spans="1:5" x14ac:dyDescent="0.25">
      <c r="A13" s="225" t="s">
        <v>784</v>
      </c>
      <c r="E13" s="224" t="s">
        <v>804</v>
      </c>
    </row>
    <row r="14" spans="1:5" x14ac:dyDescent="0.25">
      <c r="A14" s="225" t="s">
        <v>785</v>
      </c>
      <c r="E14" s="224" t="s">
        <v>787</v>
      </c>
    </row>
    <row r="15" spans="1:5" x14ac:dyDescent="0.25">
      <c r="A15" s="225" t="s">
        <v>786</v>
      </c>
      <c r="E15" s="224" t="s">
        <v>789</v>
      </c>
    </row>
    <row r="16" spans="1:5" x14ac:dyDescent="0.25">
      <c r="A16" s="225" t="s">
        <v>788</v>
      </c>
      <c r="E16" s="224" t="s">
        <v>790</v>
      </c>
    </row>
    <row r="17" spans="1:5" x14ac:dyDescent="0.25">
      <c r="A17" s="225">
        <v>911</v>
      </c>
      <c r="E17" s="224" t="s">
        <v>792</v>
      </c>
    </row>
    <row r="18" spans="1:5" x14ac:dyDescent="0.25">
      <c r="A18" s="225" t="s">
        <v>791</v>
      </c>
      <c r="E18" s="224" t="s">
        <v>794</v>
      </c>
    </row>
    <row r="19" spans="1:5" x14ac:dyDescent="0.25">
      <c r="A19" s="225" t="s">
        <v>793</v>
      </c>
      <c r="E19" s="224" t="s">
        <v>796</v>
      </c>
    </row>
    <row r="20" spans="1:5" x14ac:dyDescent="0.25">
      <c r="A20" s="225" t="s">
        <v>795</v>
      </c>
      <c r="E20" s="224" t="s">
        <v>798</v>
      </c>
    </row>
    <row r="21" spans="1:5" x14ac:dyDescent="0.25">
      <c r="A21" s="225" t="s">
        <v>797</v>
      </c>
      <c r="E21" s="224" t="s">
        <v>800</v>
      </c>
    </row>
    <row r="22" spans="1:5" x14ac:dyDescent="0.25">
      <c r="A22" s="225" t="s">
        <v>799</v>
      </c>
      <c r="E22" s="224" t="s">
        <v>805</v>
      </c>
    </row>
    <row r="23" spans="1:5" x14ac:dyDescent="0.25">
      <c r="A23" s="225" t="s">
        <v>444</v>
      </c>
      <c r="E23" s="224" t="s">
        <v>806</v>
      </c>
    </row>
    <row r="24" spans="1:5" x14ac:dyDescent="0.25">
      <c r="A24" s="225" t="s">
        <v>807</v>
      </c>
      <c r="E24" s="224" t="s">
        <v>808</v>
      </c>
    </row>
    <row r="25" spans="1:5" x14ac:dyDescent="0.25">
      <c r="A25" s="225" t="s">
        <v>809</v>
      </c>
      <c r="E25" s="224" t="s">
        <v>810</v>
      </c>
    </row>
    <row r="26" spans="1:5" x14ac:dyDescent="0.25">
      <c r="A26" s="225" t="s">
        <v>811</v>
      </c>
      <c r="E26" s="224" t="s">
        <v>812</v>
      </c>
    </row>
    <row r="27" spans="1:5" x14ac:dyDescent="0.25">
      <c r="A27" s="225" t="s">
        <v>813</v>
      </c>
      <c r="E27" s="224" t="s">
        <v>814</v>
      </c>
    </row>
    <row r="28" spans="1:5" x14ac:dyDescent="0.25">
      <c r="A28" s="225" t="s">
        <v>815</v>
      </c>
      <c r="E28" s="224" t="s">
        <v>816</v>
      </c>
    </row>
    <row r="29" spans="1:5" x14ac:dyDescent="0.25">
      <c r="A29" s="225" t="s">
        <v>817</v>
      </c>
      <c r="E29" s="224" t="s">
        <v>818</v>
      </c>
    </row>
    <row r="30" spans="1:5" x14ac:dyDescent="0.25">
      <c r="A30" s="225" t="s">
        <v>819</v>
      </c>
      <c r="E30" s="224" t="s">
        <v>820</v>
      </c>
    </row>
    <row r="31" spans="1:5" x14ac:dyDescent="0.25">
      <c r="A31" s="225" t="s">
        <v>821</v>
      </c>
      <c r="E31" s="224" t="s">
        <v>822</v>
      </c>
    </row>
    <row r="32" spans="1:5" x14ac:dyDescent="0.25">
      <c r="A32" s="225" t="s">
        <v>823</v>
      </c>
      <c r="E32" s="224" t="s">
        <v>824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9"/>
  <sheetViews>
    <sheetView workbookViewId="0">
      <selection activeCell="E6" sqref="E6"/>
    </sheetView>
  </sheetViews>
  <sheetFormatPr defaultRowHeight="15" x14ac:dyDescent="0.25"/>
  <cols>
    <col min="1" max="1" width="25.28515625" style="22" customWidth="1"/>
    <col min="2" max="2" width="11.140625" style="26" customWidth="1"/>
    <col min="3" max="3" width="10.28515625" style="126" customWidth="1"/>
    <col min="4" max="4" width="10.140625" style="170" customWidth="1"/>
    <col min="5" max="5" width="10.42578125" customWidth="1"/>
  </cols>
  <sheetData>
    <row r="1" spans="1:10" x14ac:dyDescent="0.25">
      <c r="A1" s="20" t="s">
        <v>277</v>
      </c>
      <c r="B1" s="25"/>
      <c r="C1" s="125"/>
      <c r="D1" s="187"/>
      <c r="E1" s="107"/>
    </row>
    <row r="2" spans="1:10" x14ac:dyDescent="0.25">
      <c r="A2" s="21" t="s">
        <v>845</v>
      </c>
    </row>
    <row r="3" spans="1:10" x14ac:dyDescent="0.25">
      <c r="A3" s="22" t="s">
        <v>144</v>
      </c>
    </row>
    <row r="4" spans="1:10" x14ac:dyDescent="0.25">
      <c r="A4" s="23"/>
    </row>
    <row r="5" spans="1:10" x14ac:dyDescent="0.25">
      <c r="A5" s="244" t="s">
        <v>0</v>
      </c>
      <c r="B5" s="15" t="s">
        <v>736</v>
      </c>
      <c r="C5" s="127" t="s">
        <v>757</v>
      </c>
      <c r="D5" s="134" t="s">
        <v>760</v>
      </c>
      <c r="E5" s="175" t="s">
        <v>764</v>
      </c>
    </row>
    <row r="6" spans="1:10" x14ac:dyDescent="0.25">
      <c r="A6" s="244"/>
      <c r="B6" s="18"/>
      <c r="C6" s="128" t="s">
        <v>741</v>
      </c>
      <c r="D6" s="137" t="s">
        <v>741</v>
      </c>
      <c r="E6" s="137" t="s">
        <v>741</v>
      </c>
    </row>
    <row r="7" spans="1:10" x14ac:dyDescent="0.25">
      <c r="A7" s="24" t="s">
        <v>278</v>
      </c>
      <c r="B7" s="32" t="s">
        <v>287</v>
      </c>
      <c r="C7" s="126">
        <v>27086</v>
      </c>
      <c r="D7" s="134">
        <v>27086</v>
      </c>
      <c r="E7" s="165">
        <f>[1]Sheet1!$E$35</f>
        <v>30086.1</v>
      </c>
    </row>
    <row r="8" spans="1:10" x14ac:dyDescent="0.25">
      <c r="A8" s="24" t="s">
        <v>279</v>
      </c>
      <c r="B8" s="32" t="s">
        <v>287</v>
      </c>
      <c r="C8" s="126">
        <v>16952</v>
      </c>
      <c r="D8" s="134">
        <v>16952</v>
      </c>
      <c r="E8" s="165">
        <f>[1]Sheet1!$E$33</f>
        <v>21351.96</v>
      </c>
    </row>
    <row r="9" spans="1:10" x14ac:dyDescent="0.25">
      <c r="A9" s="24" t="s">
        <v>280</v>
      </c>
      <c r="B9" s="32" t="s">
        <v>287</v>
      </c>
      <c r="C9" s="126">
        <v>17352</v>
      </c>
      <c r="D9" s="134">
        <v>15752</v>
      </c>
      <c r="E9" s="165">
        <f>[1]Sheet1!$E$34</f>
        <v>20752.099999999999</v>
      </c>
    </row>
    <row r="10" spans="1:10" x14ac:dyDescent="0.25">
      <c r="A10" s="24" t="s">
        <v>32</v>
      </c>
      <c r="B10" s="32" t="s">
        <v>288</v>
      </c>
      <c r="C10" s="126">
        <v>4696</v>
      </c>
      <c r="D10" s="134">
        <v>4574</v>
      </c>
      <c r="E10" s="165">
        <f>[1]Sheet1!$I$36</f>
        <v>5522.5472399999999</v>
      </c>
    </row>
    <row r="11" spans="1:10" x14ac:dyDescent="0.25">
      <c r="A11" s="24" t="s">
        <v>180</v>
      </c>
      <c r="B11" s="32" t="s">
        <v>289</v>
      </c>
      <c r="C11" s="126">
        <v>5000</v>
      </c>
      <c r="D11" s="134">
        <v>5920</v>
      </c>
      <c r="E11" s="165">
        <v>6597</v>
      </c>
    </row>
    <row r="12" spans="1:10" x14ac:dyDescent="0.25">
      <c r="A12" s="24" t="s">
        <v>34</v>
      </c>
      <c r="B12" s="32" t="s">
        <v>290</v>
      </c>
      <c r="C12" s="126">
        <v>1625</v>
      </c>
      <c r="D12" s="134">
        <v>1528</v>
      </c>
      <c r="E12" s="165">
        <f>[1]Sheet1!$H$36</f>
        <v>4331.4096</v>
      </c>
    </row>
    <row r="13" spans="1:10" x14ac:dyDescent="0.25">
      <c r="A13" s="232" t="s">
        <v>35</v>
      </c>
      <c r="B13" s="32"/>
      <c r="D13" s="134"/>
      <c r="E13" s="165">
        <v>2400</v>
      </c>
    </row>
    <row r="14" spans="1:10" x14ac:dyDescent="0.25">
      <c r="A14" s="24" t="s">
        <v>37</v>
      </c>
      <c r="B14" s="32" t="s">
        <v>291</v>
      </c>
      <c r="C14" s="126">
        <v>75</v>
      </c>
      <c r="D14" s="134">
        <v>75</v>
      </c>
      <c r="E14" s="165">
        <v>75</v>
      </c>
    </row>
    <row r="15" spans="1:10" x14ac:dyDescent="0.25">
      <c r="A15" s="24" t="s">
        <v>38</v>
      </c>
      <c r="B15" s="32" t="s">
        <v>292</v>
      </c>
      <c r="C15" s="126">
        <v>800</v>
      </c>
      <c r="D15" s="134">
        <v>800</v>
      </c>
      <c r="E15" s="165">
        <v>800</v>
      </c>
    </row>
    <row r="16" spans="1:10" x14ac:dyDescent="0.25">
      <c r="A16" s="24" t="s">
        <v>201</v>
      </c>
      <c r="B16" s="32" t="s">
        <v>293</v>
      </c>
      <c r="C16" s="126">
        <v>70</v>
      </c>
      <c r="D16" s="134">
        <v>70</v>
      </c>
      <c r="E16" s="165">
        <v>70</v>
      </c>
      <c r="J16" t="s">
        <v>28</v>
      </c>
    </row>
    <row r="17" spans="1:5" x14ac:dyDescent="0.25">
      <c r="A17" s="24" t="s">
        <v>281</v>
      </c>
      <c r="B17" s="32" t="s">
        <v>294</v>
      </c>
      <c r="C17" s="126">
        <v>400</v>
      </c>
      <c r="D17" s="134">
        <v>400</v>
      </c>
      <c r="E17" s="165">
        <v>400</v>
      </c>
    </row>
    <row r="18" spans="1:5" x14ac:dyDescent="0.25">
      <c r="A18" s="24" t="s">
        <v>282</v>
      </c>
      <c r="B18" s="32" t="s">
        <v>295</v>
      </c>
      <c r="C18" s="126">
        <v>3250</v>
      </c>
      <c r="D18" s="134">
        <v>3250</v>
      </c>
      <c r="E18" s="165">
        <v>3250</v>
      </c>
    </row>
    <row r="19" spans="1:5" x14ac:dyDescent="0.25">
      <c r="A19" s="24" t="s">
        <v>283</v>
      </c>
      <c r="B19" s="33" t="s">
        <v>296</v>
      </c>
      <c r="C19" s="126">
        <v>17000</v>
      </c>
      <c r="D19" s="134">
        <v>17000</v>
      </c>
      <c r="E19" s="165">
        <v>17000</v>
      </c>
    </row>
    <row r="20" spans="1:5" x14ac:dyDescent="0.25">
      <c r="A20" s="24" t="s">
        <v>284</v>
      </c>
      <c r="B20" s="32" t="s">
        <v>297</v>
      </c>
      <c r="C20" s="126">
        <v>400</v>
      </c>
      <c r="D20" s="134">
        <v>400</v>
      </c>
      <c r="E20" s="165">
        <v>400</v>
      </c>
    </row>
    <row r="21" spans="1:5" x14ac:dyDescent="0.25">
      <c r="A21" s="24" t="s">
        <v>157</v>
      </c>
      <c r="B21" s="32" t="s">
        <v>298</v>
      </c>
      <c r="C21" s="126">
        <v>1000</v>
      </c>
      <c r="D21" s="134">
        <v>1000</v>
      </c>
      <c r="E21" s="165">
        <v>3000</v>
      </c>
    </row>
    <row r="22" spans="1:5" x14ac:dyDescent="0.25">
      <c r="A22" s="24" t="s">
        <v>285</v>
      </c>
      <c r="B22" s="32" t="s">
        <v>299</v>
      </c>
      <c r="C22" s="126">
        <v>1000</v>
      </c>
      <c r="D22" s="134">
        <v>1000</v>
      </c>
      <c r="E22" s="165">
        <v>3000</v>
      </c>
    </row>
    <row r="23" spans="1:5" x14ac:dyDescent="0.25">
      <c r="A23" s="24" t="s">
        <v>286</v>
      </c>
      <c r="B23" s="32" t="s">
        <v>300</v>
      </c>
      <c r="C23" s="126">
        <v>0</v>
      </c>
      <c r="D23" s="134">
        <v>0</v>
      </c>
      <c r="E23" s="165">
        <v>0</v>
      </c>
    </row>
    <row r="24" spans="1:5" x14ac:dyDescent="0.25">
      <c r="A24" s="24" t="s">
        <v>158</v>
      </c>
      <c r="B24" s="32" t="s">
        <v>301</v>
      </c>
      <c r="C24" s="126">
        <v>1500</v>
      </c>
      <c r="D24" s="134">
        <v>1500</v>
      </c>
      <c r="E24" s="165">
        <v>1500</v>
      </c>
    </row>
    <row r="25" spans="1:5" x14ac:dyDescent="0.25">
      <c r="A25" s="24" t="s">
        <v>86</v>
      </c>
      <c r="B25" s="32" t="s">
        <v>302</v>
      </c>
      <c r="C25" s="126">
        <v>1800</v>
      </c>
      <c r="D25" s="134">
        <v>1800</v>
      </c>
      <c r="E25" s="165">
        <v>1800</v>
      </c>
    </row>
    <row r="26" spans="1:5" x14ac:dyDescent="0.25">
      <c r="A26" s="24"/>
      <c r="B26" s="32"/>
      <c r="D26" s="134"/>
      <c r="E26" s="165"/>
    </row>
    <row r="27" spans="1:5" x14ac:dyDescent="0.25">
      <c r="A27" s="24" t="s">
        <v>160</v>
      </c>
      <c r="B27" s="32"/>
      <c r="C27" s="126">
        <f>SUM(C7:C25)</f>
        <v>100006</v>
      </c>
      <c r="D27" s="134">
        <f>SUM(D7:D26)</f>
        <v>99107</v>
      </c>
      <c r="E27" s="134">
        <f>SUM(E7:E26)</f>
        <v>122336.11684</v>
      </c>
    </row>
    <row r="28" spans="1:5" x14ac:dyDescent="0.25">
      <c r="A28" s="23"/>
      <c r="E28" s="98"/>
    </row>
    <row r="29" spans="1:5" x14ac:dyDescent="0.25">
      <c r="E29" s="98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9"/>
  <sheetViews>
    <sheetView workbookViewId="0">
      <selection activeCell="E6" sqref="E6"/>
    </sheetView>
  </sheetViews>
  <sheetFormatPr defaultRowHeight="15" x14ac:dyDescent="0.25"/>
  <cols>
    <col min="1" max="1" width="22.28515625" style="22" customWidth="1"/>
    <col min="2" max="2" width="11.140625" style="26" customWidth="1"/>
    <col min="3" max="3" width="11.28515625" style="130" customWidth="1"/>
    <col min="4" max="4" width="9.85546875" style="170" customWidth="1"/>
    <col min="5" max="5" width="11.7109375" style="134" customWidth="1"/>
  </cols>
  <sheetData>
    <row r="1" spans="1:5" x14ac:dyDescent="0.25">
      <c r="A1" s="20" t="s">
        <v>735</v>
      </c>
      <c r="B1" s="25"/>
      <c r="C1" s="129"/>
      <c r="D1" s="187"/>
      <c r="E1" s="133"/>
    </row>
    <row r="2" spans="1:5" x14ac:dyDescent="0.25">
      <c r="A2" s="21" t="s">
        <v>829</v>
      </c>
    </row>
    <row r="3" spans="1:5" x14ac:dyDescent="0.25">
      <c r="A3" s="22" t="s">
        <v>144</v>
      </c>
    </row>
    <row r="4" spans="1:5" x14ac:dyDescent="0.25">
      <c r="A4" s="23"/>
    </row>
    <row r="5" spans="1:5" x14ac:dyDescent="0.25">
      <c r="A5" s="244" t="s">
        <v>0</v>
      </c>
      <c r="B5" s="15" t="s">
        <v>736</v>
      </c>
      <c r="C5" s="131" t="s">
        <v>757</v>
      </c>
      <c r="D5" s="135" t="s">
        <v>760</v>
      </c>
      <c r="E5" s="135" t="s">
        <v>764</v>
      </c>
    </row>
    <row r="6" spans="1:5" x14ac:dyDescent="0.25">
      <c r="A6" s="244"/>
      <c r="B6" s="18"/>
      <c r="C6" s="132" t="s">
        <v>741</v>
      </c>
      <c r="D6" s="136" t="s">
        <v>741</v>
      </c>
      <c r="E6" s="137" t="s">
        <v>741</v>
      </c>
    </row>
    <row r="7" spans="1:5" x14ac:dyDescent="0.25">
      <c r="A7" s="24" t="s">
        <v>303</v>
      </c>
      <c r="B7" s="18" t="s">
        <v>326</v>
      </c>
      <c r="C7" s="130">
        <v>3450</v>
      </c>
      <c r="D7" s="134">
        <v>3450</v>
      </c>
      <c r="E7" s="134">
        <f>[1]Sheet1!$E$38</f>
        <v>4463.93</v>
      </c>
    </row>
    <row r="8" spans="1:5" x14ac:dyDescent="0.25">
      <c r="A8" s="24" t="s">
        <v>32</v>
      </c>
      <c r="B8" s="18" t="s">
        <v>327</v>
      </c>
      <c r="C8" s="130">
        <v>310</v>
      </c>
      <c r="D8" s="134">
        <v>310</v>
      </c>
      <c r="E8" s="134">
        <f>[1]Sheet1!$I$39</f>
        <v>341.49064500000003</v>
      </c>
    </row>
    <row r="9" spans="1:5" x14ac:dyDescent="0.25">
      <c r="A9" s="24" t="s">
        <v>37</v>
      </c>
      <c r="B9" s="32" t="s">
        <v>328</v>
      </c>
      <c r="C9" s="130">
        <v>0</v>
      </c>
      <c r="D9" s="134">
        <v>0</v>
      </c>
      <c r="E9" s="134">
        <v>0</v>
      </c>
    </row>
    <row r="10" spans="1:5" x14ac:dyDescent="0.25">
      <c r="A10" s="24" t="s">
        <v>38</v>
      </c>
      <c r="B10" s="32" t="s">
        <v>329</v>
      </c>
      <c r="C10" s="130">
        <v>25</v>
      </c>
      <c r="D10" s="134">
        <v>25</v>
      </c>
      <c r="E10" s="134">
        <v>25</v>
      </c>
    </row>
    <row r="11" spans="1:5" x14ac:dyDescent="0.25">
      <c r="A11" s="24" t="s">
        <v>44</v>
      </c>
      <c r="B11" s="32" t="s">
        <v>330</v>
      </c>
      <c r="C11" s="130">
        <v>25</v>
      </c>
      <c r="D11" s="134">
        <v>25</v>
      </c>
      <c r="E11" s="134">
        <v>25</v>
      </c>
    </row>
    <row r="12" spans="1:5" ht="14.45" customHeight="1" x14ac:dyDescent="0.25">
      <c r="A12" s="24" t="s">
        <v>153</v>
      </c>
      <c r="B12" s="32" t="s">
        <v>331</v>
      </c>
      <c r="C12" s="130">
        <v>0</v>
      </c>
      <c r="D12" s="134">
        <v>0</v>
      </c>
      <c r="E12" s="134">
        <v>0</v>
      </c>
    </row>
    <row r="13" spans="1:5" x14ac:dyDescent="0.25">
      <c r="A13" s="24" t="s">
        <v>157</v>
      </c>
      <c r="B13" s="32" t="s">
        <v>332</v>
      </c>
      <c r="C13" s="130">
        <v>500</v>
      </c>
      <c r="D13" s="134">
        <v>500</v>
      </c>
      <c r="E13" s="134">
        <v>500</v>
      </c>
    </row>
    <row r="14" spans="1:5" x14ac:dyDescent="0.25">
      <c r="A14" s="27" t="s">
        <v>324</v>
      </c>
      <c r="B14" s="43" t="s">
        <v>333</v>
      </c>
      <c r="D14" s="134">
        <v>0</v>
      </c>
      <c r="E14" s="134">
        <v>0</v>
      </c>
    </row>
    <row r="15" spans="1:5" ht="24" x14ac:dyDescent="0.25">
      <c r="A15" s="24" t="s">
        <v>325</v>
      </c>
      <c r="B15" s="32" t="s">
        <v>334</v>
      </c>
      <c r="C15" s="130">
        <v>600</v>
      </c>
      <c r="D15" s="134">
        <v>600</v>
      </c>
      <c r="E15" s="134">
        <v>600</v>
      </c>
    </row>
    <row r="16" spans="1:5" x14ac:dyDescent="0.25">
      <c r="D16" s="134"/>
    </row>
    <row r="17" spans="1:5" x14ac:dyDescent="0.25">
      <c r="A17" s="24" t="s">
        <v>28</v>
      </c>
      <c r="B17" s="32" t="s">
        <v>28</v>
      </c>
      <c r="D17" s="134"/>
    </row>
    <row r="18" spans="1:5" x14ac:dyDescent="0.25">
      <c r="A18" s="24" t="s">
        <v>28</v>
      </c>
      <c r="B18" s="32" t="s">
        <v>28</v>
      </c>
      <c r="D18" s="134"/>
    </row>
    <row r="19" spans="1:5" x14ac:dyDescent="0.25">
      <c r="A19" s="24" t="s">
        <v>160</v>
      </c>
      <c r="B19" s="32" t="s">
        <v>28</v>
      </c>
      <c r="C19" s="130">
        <f>SUM(C7:C15)</f>
        <v>4910</v>
      </c>
      <c r="D19" s="134">
        <f>SUM(D7:D18)</f>
        <v>4910</v>
      </c>
      <c r="E19" s="134">
        <f>SUM(E7:E18)</f>
        <v>5955.4206450000001</v>
      </c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workbookViewId="0">
      <selection activeCell="E6" sqref="E6"/>
    </sheetView>
  </sheetViews>
  <sheetFormatPr defaultRowHeight="15" x14ac:dyDescent="0.25"/>
  <cols>
    <col min="1" max="1" width="27.140625" style="22" customWidth="1"/>
    <col min="2" max="2" width="10.42578125" style="26" customWidth="1"/>
    <col min="3" max="3" width="11.5703125" style="130" customWidth="1"/>
    <col min="4" max="4" width="13.28515625" style="170" customWidth="1"/>
    <col min="5" max="5" width="11.5703125" style="138" customWidth="1"/>
    <col min="6" max="6" width="13.28515625" style="170" customWidth="1"/>
  </cols>
  <sheetData>
    <row r="1" spans="1:6" x14ac:dyDescent="0.25">
      <c r="A1" s="20" t="s">
        <v>335</v>
      </c>
      <c r="B1" s="25"/>
      <c r="C1" s="129"/>
      <c r="D1" s="187"/>
      <c r="E1" s="219"/>
    </row>
    <row r="2" spans="1:6" x14ac:dyDescent="0.25">
      <c r="A2" s="21" t="s">
        <v>829</v>
      </c>
    </row>
    <row r="3" spans="1:6" x14ac:dyDescent="0.25">
      <c r="A3" s="22" t="s">
        <v>144</v>
      </c>
    </row>
    <row r="4" spans="1:6" x14ac:dyDescent="0.25">
      <c r="A4" s="23"/>
    </row>
    <row r="5" spans="1:6" x14ac:dyDescent="0.25">
      <c r="A5" s="244" t="s">
        <v>0</v>
      </c>
      <c r="B5" s="15" t="s">
        <v>736</v>
      </c>
      <c r="C5" s="131" t="s">
        <v>757</v>
      </c>
      <c r="D5" s="135" t="s">
        <v>760</v>
      </c>
      <c r="E5" s="165" t="s">
        <v>764</v>
      </c>
      <c r="F5" s="134"/>
    </row>
    <row r="6" spans="1:6" x14ac:dyDescent="0.25">
      <c r="A6" s="244"/>
      <c r="B6" s="18"/>
      <c r="C6" s="132" t="s">
        <v>741</v>
      </c>
      <c r="D6" s="136" t="s">
        <v>741</v>
      </c>
      <c r="E6" s="137" t="s">
        <v>741</v>
      </c>
      <c r="F6" s="171"/>
    </row>
    <row r="7" spans="1:6" ht="24" x14ac:dyDescent="0.25">
      <c r="A7" s="24" t="s">
        <v>336</v>
      </c>
      <c r="B7" s="33" t="s">
        <v>337</v>
      </c>
      <c r="C7" s="130">
        <v>21578</v>
      </c>
      <c r="D7" s="134">
        <v>21578</v>
      </c>
      <c r="E7" s="138">
        <v>24325</v>
      </c>
      <c r="F7" s="134"/>
    </row>
    <row r="8" spans="1:6" ht="24" x14ac:dyDescent="0.25">
      <c r="A8" s="24" t="s">
        <v>762</v>
      </c>
      <c r="B8" s="33" t="s">
        <v>756</v>
      </c>
      <c r="C8" s="130">
        <v>1200</v>
      </c>
      <c r="D8" s="134">
        <v>1200</v>
      </c>
      <c r="E8" s="138">
        <v>1200</v>
      </c>
      <c r="F8" s="134"/>
    </row>
    <row r="9" spans="1:6" ht="15.6" customHeight="1" x14ac:dyDescent="0.25">
      <c r="A9" s="24" t="s">
        <v>146</v>
      </c>
      <c r="B9" s="33" t="s">
        <v>338</v>
      </c>
      <c r="C9" s="130">
        <v>92</v>
      </c>
      <c r="D9" s="134">
        <v>92</v>
      </c>
      <c r="E9" s="138">
        <v>92</v>
      </c>
      <c r="F9" s="134"/>
    </row>
    <row r="10" spans="1:6" x14ac:dyDescent="0.25">
      <c r="A10" s="24" t="s">
        <v>28</v>
      </c>
      <c r="B10" s="32" t="s">
        <v>28</v>
      </c>
      <c r="D10" s="134"/>
      <c r="F10" s="134"/>
    </row>
    <row r="11" spans="1:6" x14ac:dyDescent="0.25">
      <c r="A11" s="24" t="s">
        <v>160</v>
      </c>
      <c r="B11" s="32"/>
      <c r="C11" s="130">
        <f>SUM(C7:C9)</f>
        <v>22870</v>
      </c>
      <c r="D11" s="130">
        <f>SUM(D7:D9)</f>
        <v>22870</v>
      </c>
      <c r="E11" s="138">
        <f>SUM(E7:E9)</f>
        <v>25617</v>
      </c>
      <c r="F11" s="134"/>
    </row>
    <row r="17" spans="1:1" x14ac:dyDescent="0.25">
      <c r="A17" s="22" t="s">
        <v>28</v>
      </c>
    </row>
    <row r="18" spans="1:1" x14ac:dyDescent="0.25">
      <c r="A18" s="22" t="s">
        <v>28</v>
      </c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1"/>
  <sheetViews>
    <sheetView workbookViewId="0">
      <selection activeCell="E6" sqref="E6"/>
    </sheetView>
  </sheetViews>
  <sheetFormatPr defaultRowHeight="15" x14ac:dyDescent="0.25"/>
  <cols>
    <col min="1" max="1" width="26.140625" style="22" customWidth="1"/>
    <col min="2" max="2" width="10.28515625" style="26" customWidth="1"/>
    <col min="3" max="3" width="10.28515625" style="130" customWidth="1"/>
    <col min="4" max="4" width="11.85546875" style="134" customWidth="1"/>
    <col min="5" max="5" width="12.42578125" style="134" customWidth="1"/>
  </cols>
  <sheetData>
    <row r="1" spans="1:5" x14ac:dyDescent="0.25">
      <c r="A1" s="44" t="s">
        <v>339</v>
      </c>
      <c r="B1" s="49"/>
      <c r="C1" s="129"/>
      <c r="D1" s="133"/>
      <c r="E1" s="133"/>
    </row>
    <row r="2" spans="1:5" x14ac:dyDescent="0.25">
      <c r="A2" s="98" t="s">
        <v>829</v>
      </c>
      <c r="B2"/>
    </row>
    <row r="3" spans="1:5" x14ac:dyDescent="0.25">
      <c r="A3" s="45" t="s">
        <v>144</v>
      </c>
      <c r="B3" s="50"/>
    </row>
    <row r="4" spans="1:5" x14ac:dyDescent="0.25">
      <c r="A4" s="46"/>
      <c r="B4" s="50"/>
    </row>
    <row r="5" spans="1:5" x14ac:dyDescent="0.25">
      <c r="A5" s="246" t="s">
        <v>0</v>
      </c>
      <c r="B5" s="86" t="s">
        <v>736</v>
      </c>
      <c r="C5" s="131" t="s">
        <v>757</v>
      </c>
      <c r="D5" s="135" t="s">
        <v>760</v>
      </c>
      <c r="E5" s="135" t="s">
        <v>764</v>
      </c>
    </row>
    <row r="6" spans="1:5" x14ac:dyDescent="0.25">
      <c r="A6" s="246"/>
      <c r="B6" s="51"/>
      <c r="C6" s="132" t="s">
        <v>741</v>
      </c>
      <c r="D6" s="136" t="s">
        <v>741</v>
      </c>
      <c r="E6" s="137" t="s">
        <v>741</v>
      </c>
    </row>
    <row r="7" spans="1:5" x14ac:dyDescent="0.25">
      <c r="A7" s="47" t="s">
        <v>340</v>
      </c>
      <c r="B7" s="51" t="s">
        <v>343</v>
      </c>
      <c r="C7" s="130">
        <v>30855</v>
      </c>
      <c r="D7" s="134">
        <v>31255</v>
      </c>
      <c r="E7" s="134">
        <f>[1]Sheet1!$E$41</f>
        <v>34254.94</v>
      </c>
    </row>
    <row r="8" spans="1:5" x14ac:dyDescent="0.25">
      <c r="A8" s="48" t="s">
        <v>341</v>
      </c>
      <c r="B8" s="52" t="s">
        <v>343</v>
      </c>
      <c r="C8" s="130">
        <v>134324</v>
      </c>
      <c r="D8" s="134">
        <v>135524</v>
      </c>
      <c r="E8" s="134">
        <f>[1]Sheet1!$E$42+[1]Sheet1!$E$43+[1]Sheet1!$E$44+[1]Sheet1!$E$45</f>
        <v>120844.4</v>
      </c>
    </row>
    <row r="9" spans="1:5" x14ac:dyDescent="0.25">
      <c r="A9" s="48" t="s">
        <v>240</v>
      </c>
      <c r="B9" s="52" t="s">
        <v>343</v>
      </c>
      <c r="C9" s="130">
        <v>15000</v>
      </c>
      <c r="D9" s="134">
        <v>15000</v>
      </c>
      <c r="E9" s="134">
        <f>[1]Sheet1!$E$46</f>
        <v>15000</v>
      </c>
    </row>
    <row r="10" spans="1:5" x14ac:dyDescent="0.25">
      <c r="A10" s="48" t="s">
        <v>32</v>
      </c>
      <c r="B10" s="52" t="s">
        <v>344</v>
      </c>
      <c r="C10" s="130">
        <v>12830</v>
      </c>
      <c r="D10" s="134">
        <v>13594</v>
      </c>
      <c r="E10" s="134">
        <f>[1]Sheet1!$I$47</f>
        <v>13012.599509999998</v>
      </c>
    </row>
    <row r="11" spans="1:5" x14ac:dyDescent="0.25">
      <c r="A11" s="48" t="s">
        <v>33</v>
      </c>
      <c r="B11" s="52" t="s">
        <v>345</v>
      </c>
      <c r="C11" s="130">
        <v>25000</v>
      </c>
      <c r="D11" s="134">
        <v>29600</v>
      </c>
      <c r="E11" s="134">
        <v>19671</v>
      </c>
    </row>
    <row r="12" spans="1:5" x14ac:dyDescent="0.25">
      <c r="A12" s="48" t="s">
        <v>34</v>
      </c>
      <c r="B12" s="52" t="s">
        <v>346</v>
      </c>
      <c r="C12" s="130">
        <v>10847</v>
      </c>
      <c r="D12" s="134">
        <v>12438</v>
      </c>
      <c r="E12" s="134">
        <f>[1]Sheet1!$H$47</f>
        <v>9305.9603999999999</v>
      </c>
    </row>
    <row r="13" spans="1:5" x14ac:dyDescent="0.25">
      <c r="A13" s="48" t="s">
        <v>35</v>
      </c>
      <c r="B13" s="52" t="s">
        <v>347</v>
      </c>
      <c r="C13" s="130">
        <v>0</v>
      </c>
      <c r="D13" s="134">
        <v>0</v>
      </c>
      <c r="E13" s="134">
        <v>4000</v>
      </c>
    </row>
    <row r="14" spans="1:5" x14ac:dyDescent="0.25">
      <c r="A14" s="48" t="s">
        <v>37</v>
      </c>
      <c r="B14" s="52" t="s">
        <v>348</v>
      </c>
      <c r="C14" s="130">
        <v>0</v>
      </c>
      <c r="D14" s="134">
        <v>0</v>
      </c>
      <c r="E14" s="134">
        <v>0</v>
      </c>
    </row>
    <row r="15" spans="1:5" x14ac:dyDescent="0.25">
      <c r="A15" s="48" t="s">
        <v>38</v>
      </c>
      <c r="B15" s="52" t="s">
        <v>349</v>
      </c>
      <c r="C15" s="130">
        <v>2000</v>
      </c>
      <c r="D15" s="134">
        <v>2000</v>
      </c>
      <c r="E15" s="134">
        <v>3000</v>
      </c>
    </row>
    <row r="16" spans="1:5" x14ac:dyDescent="0.25">
      <c r="A16" s="48" t="s">
        <v>41</v>
      </c>
      <c r="B16" s="52" t="s">
        <v>350</v>
      </c>
      <c r="C16" s="130">
        <v>50</v>
      </c>
      <c r="D16" s="134">
        <v>50</v>
      </c>
      <c r="E16" s="134">
        <v>50</v>
      </c>
    </row>
    <row r="17" spans="1:5" x14ac:dyDescent="0.25">
      <c r="A17" s="48" t="s">
        <v>201</v>
      </c>
      <c r="B17" s="52" t="s">
        <v>351</v>
      </c>
      <c r="C17" s="130">
        <v>0</v>
      </c>
      <c r="D17" s="134">
        <v>0</v>
      </c>
      <c r="E17" s="134">
        <v>0</v>
      </c>
    </row>
    <row r="18" spans="1:5" x14ac:dyDescent="0.25">
      <c r="A18" s="48" t="s">
        <v>45</v>
      </c>
      <c r="B18" s="52" t="s">
        <v>352</v>
      </c>
      <c r="C18" s="130">
        <v>200</v>
      </c>
      <c r="D18" s="134">
        <v>200</v>
      </c>
      <c r="E18" s="134">
        <v>200</v>
      </c>
    </row>
    <row r="19" spans="1:5" x14ac:dyDescent="0.25">
      <c r="A19" s="48" t="s">
        <v>153</v>
      </c>
      <c r="B19" s="52" t="s">
        <v>353</v>
      </c>
      <c r="C19" s="130">
        <v>1500</v>
      </c>
      <c r="D19" s="134">
        <v>1500</v>
      </c>
      <c r="E19" s="134">
        <v>1500</v>
      </c>
    </row>
    <row r="20" spans="1:5" x14ac:dyDescent="0.25">
      <c r="A20" s="48" t="s">
        <v>342</v>
      </c>
      <c r="B20" s="52" t="s">
        <v>354</v>
      </c>
      <c r="C20" s="130">
        <v>1500</v>
      </c>
      <c r="D20" s="134">
        <v>1500</v>
      </c>
      <c r="E20" s="134">
        <v>1500</v>
      </c>
    </row>
    <row r="21" spans="1:5" x14ac:dyDescent="0.25">
      <c r="A21" s="48" t="s">
        <v>202</v>
      </c>
      <c r="B21" s="53" t="s">
        <v>355</v>
      </c>
      <c r="C21" s="130">
        <v>5000</v>
      </c>
      <c r="D21" s="134">
        <v>5000</v>
      </c>
      <c r="E21" s="134">
        <v>5000</v>
      </c>
    </row>
    <row r="22" spans="1:5" x14ac:dyDescent="0.25">
      <c r="A22" s="48" t="s">
        <v>157</v>
      </c>
      <c r="B22" s="52" t="s">
        <v>356</v>
      </c>
      <c r="C22" s="130">
        <v>1500</v>
      </c>
      <c r="D22" s="134">
        <v>1500</v>
      </c>
      <c r="E22" s="134">
        <v>1500</v>
      </c>
    </row>
    <row r="23" spans="1:5" x14ac:dyDescent="0.25">
      <c r="A23" s="48" t="s">
        <v>158</v>
      </c>
      <c r="B23" s="52" t="s">
        <v>357</v>
      </c>
      <c r="C23" s="130">
        <v>1200</v>
      </c>
      <c r="D23" s="134">
        <v>5000</v>
      </c>
      <c r="E23" s="134">
        <v>5000</v>
      </c>
    </row>
    <row r="24" spans="1:5" x14ac:dyDescent="0.25">
      <c r="A24" s="47" t="s">
        <v>85</v>
      </c>
      <c r="B24" s="52" t="s">
        <v>358</v>
      </c>
      <c r="C24" s="130">
        <v>0</v>
      </c>
      <c r="D24" s="134">
        <v>20000</v>
      </c>
      <c r="E24" s="134">
        <v>5000</v>
      </c>
    </row>
    <row r="25" spans="1:5" x14ac:dyDescent="0.25">
      <c r="A25" s="236" t="s">
        <v>837</v>
      </c>
      <c r="B25" s="52"/>
      <c r="E25" s="134">
        <v>600</v>
      </c>
    </row>
    <row r="26" spans="1:5" x14ac:dyDescent="0.25">
      <c r="A26" s="48" t="s">
        <v>325</v>
      </c>
      <c r="B26" s="52" t="s">
        <v>359</v>
      </c>
      <c r="C26" s="130">
        <v>3100</v>
      </c>
      <c r="D26" s="134">
        <v>3100</v>
      </c>
      <c r="E26" s="134">
        <v>3500</v>
      </c>
    </row>
    <row r="27" spans="1:5" x14ac:dyDescent="0.25">
      <c r="A27" s="48" t="s">
        <v>28</v>
      </c>
      <c r="B27" s="52"/>
    </row>
    <row r="28" spans="1:5" x14ac:dyDescent="0.25">
      <c r="A28" s="48" t="s">
        <v>160</v>
      </c>
      <c r="B28" s="52"/>
      <c r="C28" s="130">
        <f>SUM(C7:C26)</f>
        <v>244906</v>
      </c>
      <c r="D28" s="134">
        <f>SUM(D7:D27)</f>
        <v>277261</v>
      </c>
      <c r="E28" s="134">
        <f>SUM(E7:E27)</f>
        <v>242938.89991000001</v>
      </c>
    </row>
    <row r="29" spans="1:5" x14ac:dyDescent="0.25">
      <c r="A29" s="48" t="s">
        <v>28</v>
      </c>
      <c r="B29" s="52"/>
    </row>
    <row r="30" spans="1:5" x14ac:dyDescent="0.25">
      <c r="A30" s="23"/>
      <c r="B30" s="32"/>
    </row>
    <row r="31" spans="1:5" x14ac:dyDescent="0.25">
      <c r="B31" s="32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9"/>
  <sheetViews>
    <sheetView workbookViewId="0">
      <selection activeCell="E6" sqref="E6"/>
    </sheetView>
  </sheetViews>
  <sheetFormatPr defaultRowHeight="15" x14ac:dyDescent="0.25"/>
  <cols>
    <col min="1" max="1" width="27.7109375" style="39" customWidth="1"/>
    <col min="2" max="2" width="12" style="41" customWidth="1"/>
    <col min="3" max="3" width="9.7109375" style="130" customWidth="1"/>
    <col min="4" max="4" width="9.85546875" style="170" customWidth="1"/>
    <col min="5" max="5" width="11.42578125" style="134" customWidth="1"/>
  </cols>
  <sheetData>
    <row r="1" spans="1:5" x14ac:dyDescent="0.25">
      <c r="A1" s="34" t="s">
        <v>360</v>
      </c>
      <c r="B1" s="40"/>
      <c r="C1" s="129"/>
      <c r="D1" s="187"/>
      <c r="E1" s="133"/>
    </row>
    <row r="2" spans="1:5" x14ac:dyDescent="0.25">
      <c r="A2" s="35" t="s">
        <v>829</v>
      </c>
    </row>
    <row r="3" spans="1:5" x14ac:dyDescent="0.25">
      <c r="A3" s="36" t="s">
        <v>144</v>
      </c>
    </row>
    <row r="4" spans="1:5" x14ac:dyDescent="0.25">
      <c r="A4" s="37"/>
    </row>
    <row r="5" spans="1:5" x14ac:dyDescent="0.25">
      <c r="A5" s="245" t="s">
        <v>0</v>
      </c>
      <c r="B5" s="100" t="s">
        <v>736</v>
      </c>
      <c r="C5" s="131" t="s">
        <v>757</v>
      </c>
      <c r="D5" s="135" t="s">
        <v>760</v>
      </c>
      <c r="E5" s="135" t="s">
        <v>764</v>
      </c>
    </row>
    <row r="6" spans="1:5" x14ac:dyDescent="0.25">
      <c r="A6" s="245"/>
      <c r="B6" s="17"/>
      <c r="C6" s="132" t="s">
        <v>741</v>
      </c>
      <c r="D6" s="137" t="s">
        <v>741</v>
      </c>
      <c r="E6" s="137" t="s">
        <v>741</v>
      </c>
    </row>
    <row r="7" spans="1:5" x14ac:dyDescent="0.25">
      <c r="A7" s="229" t="s">
        <v>237</v>
      </c>
      <c r="B7" s="18" t="s">
        <v>840</v>
      </c>
      <c r="C7" s="130">
        <v>31255</v>
      </c>
      <c r="D7" s="134">
        <v>31255</v>
      </c>
      <c r="E7" s="134">
        <f>[1]Sheet1!$E$53</f>
        <v>35254.94</v>
      </c>
    </row>
    <row r="8" spans="1:5" x14ac:dyDescent="0.25">
      <c r="A8" s="229" t="s">
        <v>831</v>
      </c>
      <c r="B8" s="18" t="s">
        <v>840</v>
      </c>
      <c r="C8" s="130">
        <v>143950</v>
      </c>
      <c r="D8" s="134">
        <v>143950</v>
      </c>
      <c r="E8" s="134">
        <f>[1]Sheet1!$E$54+[1]Sheet1!$E$55+[1]Sheet1!$E$56+[1]Sheet1!$E$57+[1]Sheet1!$E$58</f>
        <v>160150.6</v>
      </c>
    </row>
    <row r="9" spans="1:5" x14ac:dyDescent="0.25">
      <c r="A9" s="229" t="s">
        <v>759</v>
      </c>
      <c r="B9" s="18" t="s">
        <v>840</v>
      </c>
      <c r="C9" s="130">
        <v>0</v>
      </c>
      <c r="D9" s="134">
        <v>0</v>
      </c>
      <c r="E9" s="134">
        <v>5000</v>
      </c>
    </row>
    <row r="10" spans="1:5" x14ac:dyDescent="0.25">
      <c r="A10" s="229" t="s">
        <v>32</v>
      </c>
      <c r="B10" s="18" t="s">
        <v>841</v>
      </c>
      <c r="C10" s="130">
        <v>0</v>
      </c>
      <c r="D10" s="134">
        <v>0</v>
      </c>
      <c r="E10" s="134">
        <f>[1]Sheet1!$I$59</f>
        <v>14948.523809999999</v>
      </c>
    </row>
    <row r="11" spans="1:5" x14ac:dyDescent="0.25">
      <c r="A11" s="229" t="s">
        <v>33</v>
      </c>
      <c r="B11" s="18" t="s">
        <v>842</v>
      </c>
      <c r="C11" s="130">
        <v>0</v>
      </c>
      <c r="D11" s="134">
        <v>0</v>
      </c>
      <c r="E11" s="134">
        <v>39582</v>
      </c>
    </row>
    <row r="12" spans="1:5" x14ac:dyDescent="0.25">
      <c r="A12" s="229" t="s">
        <v>34</v>
      </c>
      <c r="B12" s="18" t="s">
        <v>843</v>
      </c>
      <c r="C12" s="130">
        <v>0</v>
      </c>
      <c r="D12" s="134">
        <v>0</v>
      </c>
      <c r="E12" s="134">
        <f>[1]Sheet1!$H$59</f>
        <v>11724.332399999999</v>
      </c>
    </row>
    <row r="13" spans="1:5" x14ac:dyDescent="0.25">
      <c r="A13" s="38" t="s">
        <v>35</v>
      </c>
      <c r="B13" s="42" t="s">
        <v>364</v>
      </c>
      <c r="C13" s="130">
        <v>10000</v>
      </c>
      <c r="D13" s="134">
        <v>10000</v>
      </c>
      <c r="E13" s="134">
        <v>6000</v>
      </c>
    </row>
    <row r="14" spans="1:5" x14ac:dyDescent="0.25">
      <c r="A14" s="38" t="s">
        <v>38</v>
      </c>
      <c r="B14" s="42" t="s">
        <v>365</v>
      </c>
      <c r="C14" s="130">
        <v>8000</v>
      </c>
      <c r="D14" s="134">
        <v>8000</v>
      </c>
      <c r="E14" s="134">
        <v>9000</v>
      </c>
    </row>
    <row r="15" spans="1:5" x14ac:dyDescent="0.25">
      <c r="A15" s="38" t="s">
        <v>181</v>
      </c>
      <c r="B15" s="42" t="s">
        <v>366</v>
      </c>
      <c r="C15" s="130">
        <v>500</v>
      </c>
      <c r="D15" s="134">
        <v>500</v>
      </c>
      <c r="E15" s="134">
        <v>500</v>
      </c>
    </row>
    <row r="16" spans="1:5" x14ac:dyDescent="0.25">
      <c r="A16" s="38" t="s">
        <v>152</v>
      </c>
      <c r="B16" s="42" t="s">
        <v>367</v>
      </c>
      <c r="C16" s="130">
        <v>100</v>
      </c>
      <c r="D16" s="134">
        <v>100</v>
      </c>
      <c r="E16" s="134">
        <v>100</v>
      </c>
    </row>
    <row r="17" spans="1:5" x14ac:dyDescent="0.25">
      <c r="A17" s="38" t="s">
        <v>153</v>
      </c>
      <c r="B17" s="42" t="s">
        <v>368</v>
      </c>
      <c r="C17" s="130">
        <v>2650</v>
      </c>
      <c r="D17" s="134">
        <v>2650</v>
      </c>
      <c r="E17" s="134">
        <v>3000</v>
      </c>
    </row>
    <row r="18" spans="1:5" x14ac:dyDescent="0.25">
      <c r="A18" s="38" t="s">
        <v>157</v>
      </c>
      <c r="B18" s="42" t="s">
        <v>369</v>
      </c>
      <c r="C18" s="130">
        <v>2500</v>
      </c>
      <c r="D18" s="134">
        <v>2500</v>
      </c>
      <c r="E18" s="134">
        <v>4000</v>
      </c>
    </row>
    <row r="19" spans="1:5" x14ac:dyDescent="0.25">
      <c r="A19" s="38" t="s">
        <v>158</v>
      </c>
      <c r="B19" s="42" t="s">
        <v>370</v>
      </c>
      <c r="C19" s="130">
        <v>1600</v>
      </c>
      <c r="D19" s="134">
        <v>1600</v>
      </c>
      <c r="E19" s="134">
        <v>1600</v>
      </c>
    </row>
    <row r="20" spans="1:5" x14ac:dyDescent="0.25">
      <c r="A20" s="3" t="s">
        <v>85</v>
      </c>
      <c r="B20" s="42" t="s">
        <v>371</v>
      </c>
      <c r="C20" s="130">
        <v>4000</v>
      </c>
      <c r="D20" s="134">
        <v>4000</v>
      </c>
      <c r="E20" s="134">
        <v>4000</v>
      </c>
    </row>
    <row r="21" spans="1:5" x14ac:dyDescent="0.25">
      <c r="A21" s="38" t="s">
        <v>361</v>
      </c>
      <c r="B21" s="42" t="s">
        <v>372</v>
      </c>
      <c r="C21" s="130">
        <v>14000</v>
      </c>
      <c r="D21" s="134">
        <v>14000</v>
      </c>
      <c r="E21" s="134">
        <v>14000</v>
      </c>
    </row>
    <row r="22" spans="1:5" x14ac:dyDescent="0.25">
      <c r="A22" s="38" t="s">
        <v>362</v>
      </c>
      <c r="B22" s="42" t="s">
        <v>373</v>
      </c>
      <c r="C22" s="130">
        <v>16000</v>
      </c>
      <c r="D22" s="134">
        <v>16000</v>
      </c>
      <c r="E22" s="134">
        <v>20000</v>
      </c>
    </row>
    <row r="23" spans="1:5" x14ac:dyDescent="0.25">
      <c r="A23" s="38" t="s">
        <v>11</v>
      </c>
      <c r="B23" s="42" t="s">
        <v>374</v>
      </c>
      <c r="C23" s="130">
        <v>1000</v>
      </c>
      <c r="D23" s="134">
        <v>1000</v>
      </c>
      <c r="E23" s="134">
        <v>1000</v>
      </c>
    </row>
    <row r="24" spans="1:5" x14ac:dyDescent="0.25">
      <c r="A24" s="38" t="s">
        <v>363</v>
      </c>
      <c r="B24" s="42" t="s">
        <v>375</v>
      </c>
      <c r="C24" s="130">
        <v>2500</v>
      </c>
      <c r="D24" s="134">
        <v>2500</v>
      </c>
      <c r="E24" s="134">
        <v>2500</v>
      </c>
    </row>
    <row r="25" spans="1:5" x14ac:dyDescent="0.25">
      <c r="A25" s="240" t="s">
        <v>837</v>
      </c>
      <c r="B25" s="42"/>
      <c r="D25" s="134"/>
      <c r="E25" s="134">
        <v>600</v>
      </c>
    </row>
    <row r="26" spans="1:5" x14ac:dyDescent="0.25">
      <c r="A26" s="38" t="s">
        <v>827</v>
      </c>
      <c r="B26" s="42" t="s">
        <v>844</v>
      </c>
      <c r="C26" s="130">
        <v>0</v>
      </c>
      <c r="D26" s="134">
        <v>0</v>
      </c>
      <c r="E26" s="134">
        <v>2500</v>
      </c>
    </row>
    <row r="27" spans="1:5" x14ac:dyDescent="0.25">
      <c r="A27" s="38"/>
      <c r="B27" s="42"/>
      <c r="D27" s="134"/>
    </row>
    <row r="28" spans="1:5" x14ac:dyDescent="0.25">
      <c r="A28" s="38" t="s">
        <v>160</v>
      </c>
      <c r="B28" s="42"/>
      <c r="C28" s="130">
        <f>SUM(C7:C26)</f>
        <v>238055</v>
      </c>
      <c r="D28" s="134">
        <f>SUM(D7:D26)</f>
        <v>238055</v>
      </c>
      <c r="E28" s="134">
        <f>SUM(E7:E26)</f>
        <v>335460.39621000004</v>
      </c>
    </row>
    <row r="29" spans="1:5" x14ac:dyDescent="0.25">
      <c r="A29" s="37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9"/>
  <sheetViews>
    <sheetView workbookViewId="0">
      <selection activeCell="E6" sqref="E6"/>
    </sheetView>
  </sheetViews>
  <sheetFormatPr defaultRowHeight="15" x14ac:dyDescent="0.25"/>
  <cols>
    <col min="1" max="1" width="26.140625" style="22" customWidth="1"/>
    <col min="2" max="2" width="11.85546875" style="26" customWidth="1"/>
    <col min="3" max="3" width="9.7109375" style="130" customWidth="1"/>
    <col min="4" max="4" width="11.28515625" style="170" customWidth="1"/>
    <col min="5" max="5" width="11.140625" style="165" customWidth="1"/>
  </cols>
  <sheetData>
    <row r="1" spans="1:5" x14ac:dyDescent="0.25">
      <c r="A1" s="20" t="s">
        <v>376</v>
      </c>
      <c r="B1" s="25"/>
      <c r="C1" s="129"/>
      <c r="D1" s="187"/>
      <c r="E1" s="220"/>
    </row>
    <row r="2" spans="1:5" x14ac:dyDescent="0.25">
      <c r="A2" s="21" t="s">
        <v>829</v>
      </c>
    </row>
    <row r="3" spans="1:5" x14ac:dyDescent="0.25">
      <c r="A3" s="22" t="s">
        <v>144</v>
      </c>
      <c r="B3" s="60"/>
    </row>
    <row r="4" spans="1:5" x14ac:dyDescent="0.25">
      <c r="A4" s="23"/>
      <c r="B4" s="60"/>
    </row>
    <row r="5" spans="1:5" x14ac:dyDescent="0.25">
      <c r="A5" s="244" t="s">
        <v>0</v>
      </c>
      <c r="B5" s="15" t="s">
        <v>736</v>
      </c>
      <c r="C5" s="131" t="s">
        <v>757</v>
      </c>
      <c r="D5" s="135" t="s">
        <v>760</v>
      </c>
      <c r="E5" s="135" t="s">
        <v>764</v>
      </c>
    </row>
    <row r="6" spans="1:5" x14ac:dyDescent="0.25">
      <c r="A6" s="244"/>
      <c r="B6" s="18"/>
      <c r="C6" s="132" t="s">
        <v>741</v>
      </c>
      <c r="D6" s="136" t="s">
        <v>741</v>
      </c>
      <c r="E6" s="137" t="s">
        <v>741</v>
      </c>
    </row>
    <row r="7" spans="1:5" x14ac:dyDescent="0.25">
      <c r="A7" s="24" t="s">
        <v>336</v>
      </c>
      <c r="B7" s="32" t="s">
        <v>378</v>
      </c>
      <c r="C7" s="130">
        <v>30123</v>
      </c>
      <c r="D7" s="134">
        <v>34955</v>
      </c>
      <c r="E7" s="134">
        <v>34955</v>
      </c>
    </row>
    <row r="8" spans="1:5" x14ac:dyDescent="0.25">
      <c r="A8" s="24" t="s">
        <v>28</v>
      </c>
      <c r="B8" s="32"/>
      <c r="D8" s="134"/>
      <c r="E8" s="221"/>
    </row>
    <row r="9" spans="1:5" x14ac:dyDescent="0.25">
      <c r="A9" s="24" t="s">
        <v>377</v>
      </c>
      <c r="B9" s="32" t="s">
        <v>378</v>
      </c>
      <c r="C9" s="130">
        <f>SUM(C7)</f>
        <v>30123</v>
      </c>
      <c r="D9" s="130">
        <f>SUM(D7)</f>
        <v>34955</v>
      </c>
      <c r="E9" s="130">
        <f>SUM(E7)</f>
        <v>34955</v>
      </c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workbookViewId="0">
      <selection activeCell="E6" sqref="E6"/>
    </sheetView>
  </sheetViews>
  <sheetFormatPr defaultRowHeight="15" x14ac:dyDescent="0.25"/>
  <cols>
    <col min="1" max="1" width="20.7109375" style="22" customWidth="1"/>
    <col min="2" max="2" width="13.85546875" style="26" customWidth="1"/>
    <col min="3" max="3" width="10" style="130" customWidth="1"/>
    <col min="4" max="4" width="11" style="170" customWidth="1"/>
    <col min="5" max="5" width="10.85546875" style="134" customWidth="1"/>
  </cols>
  <sheetData>
    <row r="1" spans="1:7" x14ac:dyDescent="0.25">
      <c r="A1" s="20" t="s">
        <v>379</v>
      </c>
      <c r="B1" s="25"/>
      <c r="C1" s="129"/>
      <c r="D1" s="187"/>
      <c r="E1" s="133"/>
    </row>
    <row r="2" spans="1:7" x14ac:dyDescent="0.25">
      <c r="A2" s="21" t="s">
        <v>829</v>
      </c>
    </row>
    <row r="3" spans="1:7" x14ac:dyDescent="0.25">
      <c r="A3" s="22" t="s">
        <v>144</v>
      </c>
    </row>
    <row r="4" spans="1:7" x14ac:dyDescent="0.25">
      <c r="A4" s="23"/>
    </row>
    <row r="5" spans="1:7" x14ac:dyDescent="0.25">
      <c r="A5" s="244" t="s">
        <v>0</v>
      </c>
      <c r="B5" s="15" t="s">
        <v>736</v>
      </c>
      <c r="C5" s="131" t="s">
        <v>757</v>
      </c>
      <c r="D5" s="135" t="s">
        <v>760</v>
      </c>
      <c r="E5" s="135" t="s">
        <v>764</v>
      </c>
    </row>
    <row r="6" spans="1:7" x14ac:dyDescent="0.25">
      <c r="A6" s="244"/>
      <c r="B6" s="18"/>
      <c r="C6" s="132" t="s">
        <v>741</v>
      </c>
      <c r="D6" s="136" t="s">
        <v>741</v>
      </c>
      <c r="E6" s="137" t="s">
        <v>741</v>
      </c>
    </row>
    <row r="7" spans="1:7" x14ac:dyDescent="0.25">
      <c r="A7" s="24" t="s">
        <v>336</v>
      </c>
      <c r="B7" s="32" t="s">
        <v>381</v>
      </c>
      <c r="C7" s="130">
        <v>1809</v>
      </c>
      <c r="D7" s="134">
        <v>1809</v>
      </c>
      <c r="E7" s="134">
        <v>1809</v>
      </c>
    </row>
    <row r="8" spans="1:7" x14ac:dyDescent="0.25">
      <c r="A8" s="24" t="s">
        <v>380</v>
      </c>
      <c r="B8" s="32" t="s">
        <v>28</v>
      </c>
      <c r="C8" s="130">
        <v>8145</v>
      </c>
      <c r="D8" s="134">
        <v>8145</v>
      </c>
      <c r="E8" s="134">
        <v>8145</v>
      </c>
    </row>
    <row r="9" spans="1:7" x14ac:dyDescent="0.25">
      <c r="A9" s="24" t="s">
        <v>28</v>
      </c>
      <c r="B9" s="32"/>
      <c r="D9" s="134"/>
    </row>
    <row r="10" spans="1:7" x14ac:dyDescent="0.25">
      <c r="A10" s="24" t="s">
        <v>28</v>
      </c>
      <c r="B10" s="32"/>
      <c r="D10" s="134"/>
      <c r="G10" s="98"/>
    </row>
    <row r="11" spans="1:7" x14ac:dyDescent="0.25">
      <c r="A11" s="24" t="s">
        <v>28</v>
      </c>
      <c r="B11" s="32"/>
      <c r="D11" s="134"/>
      <c r="G11" s="98"/>
    </row>
    <row r="12" spans="1:7" x14ac:dyDescent="0.25">
      <c r="A12" s="24" t="s">
        <v>160</v>
      </c>
      <c r="B12" s="32" t="s">
        <v>381</v>
      </c>
      <c r="C12" s="130">
        <f>SUM(C7:C8)</f>
        <v>9954</v>
      </c>
      <c r="D12" s="134">
        <f>SUM(D7:D11)</f>
        <v>9954</v>
      </c>
      <c r="E12" s="134">
        <f>SUM(E7:E11)</f>
        <v>9954</v>
      </c>
    </row>
    <row r="13" spans="1:7" x14ac:dyDescent="0.25">
      <c r="A13" s="23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2"/>
  <sheetViews>
    <sheetView workbookViewId="0">
      <selection activeCell="E6" sqref="E6"/>
    </sheetView>
  </sheetViews>
  <sheetFormatPr defaultRowHeight="15" x14ac:dyDescent="0.25"/>
  <cols>
    <col min="1" max="1" width="25.85546875" style="39" customWidth="1"/>
    <col min="2" max="2" width="11.28515625" style="41" customWidth="1"/>
    <col min="3" max="3" width="11.7109375" style="141" customWidth="1"/>
    <col min="4" max="4" width="11.7109375" style="39" customWidth="1"/>
    <col min="5" max="5" width="10.42578125" style="134" customWidth="1"/>
    <col min="7" max="7" width="10.28515625" customWidth="1"/>
  </cols>
  <sheetData>
    <row r="1" spans="1:7" x14ac:dyDescent="0.25">
      <c r="A1" s="34" t="s">
        <v>382</v>
      </c>
      <c r="B1" s="40"/>
      <c r="C1" s="140"/>
      <c r="D1" s="106"/>
      <c r="E1" s="133"/>
      <c r="F1" s="107"/>
      <c r="G1" s="116"/>
    </row>
    <row r="2" spans="1:7" x14ac:dyDescent="0.25">
      <c r="A2" s="35" t="s">
        <v>829</v>
      </c>
      <c r="D2" s="35"/>
    </row>
    <row r="3" spans="1:7" x14ac:dyDescent="0.25">
      <c r="A3" s="36" t="s">
        <v>144</v>
      </c>
    </row>
    <row r="4" spans="1:7" x14ac:dyDescent="0.25">
      <c r="A4" s="37"/>
      <c r="D4" s="4"/>
    </row>
    <row r="5" spans="1:7" x14ac:dyDescent="0.25">
      <c r="A5" s="245" t="s">
        <v>0</v>
      </c>
      <c r="B5" s="100" t="s">
        <v>736</v>
      </c>
      <c r="C5" s="131" t="s">
        <v>757</v>
      </c>
      <c r="D5" s="159" t="s">
        <v>760</v>
      </c>
      <c r="E5" s="135" t="s">
        <v>764</v>
      </c>
      <c r="G5" s="108"/>
    </row>
    <row r="6" spans="1:7" x14ac:dyDescent="0.25">
      <c r="A6" s="245"/>
      <c r="B6" s="17"/>
      <c r="C6" s="132" t="s">
        <v>741</v>
      </c>
      <c r="D6" s="180" t="s">
        <v>741</v>
      </c>
      <c r="E6" s="137" t="s">
        <v>741</v>
      </c>
      <c r="G6" s="122"/>
    </row>
    <row r="7" spans="1:7" x14ac:dyDescent="0.25">
      <c r="A7" s="24" t="s">
        <v>303</v>
      </c>
      <c r="B7" s="18" t="s">
        <v>386</v>
      </c>
      <c r="C7" s="130">
        <v>33462</v>
      </c>
      <c r="D7" s="105">
        <v>33462</v>
      </c>
      <c r="E7" s="134">
        <f>[1]Sheet1!$E$49</f>
        <v>37361.96</v>
      </c>
    </row>
    <row r="8" spans="1:7" x14ac:dyDescent="0.25">
      <c r="A8" s="27" t="s">
        <v>383</v>
      </c>
      <c r="B8" s="55" t="s">
        <v>386</v>
      </c>
      <c r="C8" s="130">
        <v>26686</v>
      </c>
      <c r="D8" s="105">
        <v>26686</v>
      </c>
      <c r="E8" s="134">
        <f>[1]Sheet1!$E$50</f>
        <v>30586.1</v>
      </c>
    </row>
    <row r="9" spans="1:7" ht="12.6" customHeight="1" x14ac:dyDescent="0.25">
      <c r="A9" s="24" t="s">
        <v>146</v>
      </c>
      <c r="B9" s="18" t="s">
        <v>387</v>
      </c>
      <c r="C9" s="130">
        <v>4647</v>
      </c>
      <c r="D9" s="105">
        <v>4647</v>
      </c>
      <c r="E9" s="134">
        <f>[1]Sheet1!$I$51</f>
        <v>5198.0265899999995</v>
      </c>
    </row>
    <row r="10" spans="1:7" x14ac:dyDescent="0.25">
      <c r="A10" s="24" t="s">
        <v>180</v>
      </c>
      <c r="B10" s="18" t="s">
        <v>388</v>
      </c>
      <c r="C10" s="130">
        <v>5000</v>
      </c>
      <c r="D10" s="105">
        <v>5920</v>
      </c>
      <c r="E10" s="134">
        <v>6597</v>
      </c>
    </row>
    <row r="11" spans="1:7" x14ac:dyDescent="0.25">
      <c r="A11" s="24" t="s">
        <v>34</v>
      </c>
      <c r="B11" s="18" t="s">
        <v>389</v>
      </c>
      <c r="C11" s="130">
        <v>3645</v>
      </c>
      <c r="D11" s="105">
        <v>3645</v>
      </c>
      <c r="E11" s="134">
        <f>[1]Sheet1!$H$51</f>
        <v>4076.8836000000001</v>
      </c>
    </row>
    <row r="12" spans="1:7" x14ac:dyDescent="0.25">
      <c r="A12" s="38" t="s">
        <v>38</v>
      </c>
      <c r="B12" s="42" t="s">
        <v>390</v>
      </c>
      <c r="C12" s="130">
        <v>2000</v>
      </c>
      <c r="D12" s="105">
        <v>2500</v>
      </c>
      <c r="E12" s="134">
        <v>3500</v>
      </c>
    </row>
    <row r="13" spans="1:7" x14ac:dyDescent="0.25">
      <c r="A13" s="38" t="s">
        <v>384</v>
      </c>
      <c r="B13" s="42" t="s">
        <v>391</v>
      </c>
      <c r="C13" s="130">
        <v>0</v>
      </c>
      <c r="D13" s="105">
        <v>0</v>
      </c>
      <c r="E13" s="134">
        <v>0</v>
      </c>
    </row>
    <row r="14" spans="1:7" x14ac:dyDescent="0.25">
      <c r="A14" s="3" t="s">
        <v>151</v>
      </c>
      <c r="B14" s="18" t="s">
        <v>392</v>
      </c>
      <c r="C14" s="130">
        <v>1200</v>
      </c>
      <c r="D14" s="105">
        <v>1200</v>
      </c>
      <c r="E14" s="134">
        <v>1200</v>
      </c>
    </row>
    <row r="15" spans="1:7" x14ac:dyDescent="0.25">
      <c r="A15" s="3" t="s">
        <v>153</v>
      </c>
      <c r="B15" s="19" t="s">
        <v>393</v>
      </c>
      <c r="C15" s="130">
        <v>0</v>
      </c>
      <c r="D15" s="105">
        <v>0</v>
      </c>
      <c r="E15" s="134">
        <v>2000</v>
      </c>
    </row>
    <row r="16" spans="1:7" x14ac:dyDescent="0.25">
      <c r="A16" s="3" t="s">
        <v>385</v>
      </c>
      <c r="B16" s="19" t="s">
        <v>394</v>
      </c>
      <c r="C16" s="130">
        <v>250</v>
      </c>
      <c r="D16" s="105">
        <v>250</v>
      </c>
      <c r="E16" s="134">
        <v>250</v>
      </c>
    </row>
    <row r="17" spans="1:10" x14ac:dyDescent="0.25">
      <c r="A17" s="54" t="s">
        <v>202</v>
      </c>
      <c r="B17" s="56" t="s">
        <v>395</v>
      </c>
      <c r="C17" s="130">
        <v>0</v>
      </c>
      <c r="D17" s="105">
        <v>3000</v>
      </c>
      <c r="E17" s="134">
        <v>3000</v>
      </c>
    </row>
    <row r="18" spans="1:10" x14ac:dyDescent="0.25">
      <c r="A18" s="38" t="s">
        <v>157</v>
      </c>
      <c r="B18" s="42" t="s">
        <v>396</v>
      </c>
      <c r="C18" s="130">
        <v>3850</v>
      </c>
      <c r="D18" s="105">
        <v>4850</v>
      </c>
      <c r="E18" s="134">
        <v>4850</v>
      </c>
    </row>
    <row r="19" spans="1:10" x14ac:dyDescent="0.25">
      <c r="A19" s="38" t="s">
        <v>82</v>
      </c>
      <c r="B19" s="57" t="s">
        <v>397</v>
      </c>
      <c r="C19" s="130">
        <v>500</v>
      </c>
      <c r="D19" s="105">
        <v>500</v>
      </c>
      <c r="E19" s="134">
        <v>500</v>
      </c>
    </row>
    <row r="20" spans="1:10" x14ac:dyDescent="0.25">
      <c r="A20" s="240" t="s">
        <v>837</v>
      </c>
      <c r="B20" s="57"/>
      <c r="C20" s="130"/>
      <c r="D20" s="105"/>
      <c r="E20" s="134">
        <v>1200</v>
      </c>
    </row>
    <row r="21" spans="1:10" x14ac:dyDescent="0.25">
      <c r="A21" s="38" t="s">
        <v>159</v>
      </c>
      <c r="B21" s="42" t="s">
        <v>398</v>
      </c>
      <c r="C21" s="130">
        <v>2500</v>
      </c>
      <c r="D21" s="105">
        <v>2500</v>
      </c>
      <c r="E21" s="134">
        <v>3100</v>
      </c>
    </row>
    <row r="22" spans="1:10" x14ac:dyDescent="0.25">
      <c r="C22" s="130"/>
      <c r="D22" s="105"/>
    </row>
    <row r="23" spans="1:10" x14ac:dyDescent="0.25">
      <c r="A23" s="38" t="s">
        <v>160</v>
      </c>
      <c r="B23" s="42" t="s">
        <v>28</v>
      </c>
      <c r="C23" s="130">
        <f>SUM(C7:C21)</f>
        <v>83740</v>
      </c>
      <c r="D23" s="105">
        <f>SUM(D7:D22)</f>
        <v>89160</v>
      </c>
      <c r="E23" s="105">
        <f>SUM(E7:E22)</f>
        <v>103419.97018999999</v>
      </c>
    </row>
    <row r="24" spans="1:10" x14ac:dyDescent="0.25">
      <c r="A24" s="22"/>
    </row>
    <row r="32" spans="1:10" x14ac:dyDescent="0.25">
      <c r="J32" s="110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3"/>
  <sheetViews>
    <sheetView workbookViewId="0">
      <selection activeCell="E6" sqref="E6"/>
    </sheetView>
  </sheetViews>
  <sheetFormatPr defaultRowHeight="15" x14ac:dyDescent="0.25"/>
  <cols>
    <col min="1" max="1" width="25.5703125" style="22" customWidth="1"/>
    <col min="2" max="2" width="10.28515625" style="26" customWidth="1"/>
    <col min="3" max="3" width="9.85546875" style="130" customWidth="1"/>
    <col min="4" max="4" width="11.42578125" style="168" customWidth="1"/>
    <col min="5" max="5" width="10.5703125" style="101" customWidth="1"/>
  </cols>
  <sheetData>
    <row r="1" spans="1:5" x14ac:dyDescent="0.25">
      <c r="A1" s="20" t="s">
        <v>767</v>
      </c>
      <c r="B1" s="25"/>
      <c r="C1" s="129"/>
      <c r="D1" s="191"/>
      <c r="E1" s="123"/>
    </row>
    <row r="2" spans="1:5" x14ac:dyDescent="0.25">
      <c r="A2" s="21" t="s">
        <v>829</v>
      </c>
    </row>
    <row r="3" spans="1:5" x14ac:dyDescent="0.25">
      <c r="A3" s="22" t="s">
        <v>144</v>
      </c>
    </row>
    <row r="4" spans="1:5" x14ac:dyDescent="0.25">
      <c r="A4" s="23"/>
    </row>
    <row r="5" spans="1:5" x14ac:dyDescent="0.25">
      <c r="A5" s="244" t="s">
        <v>0</v>
      </c>
      <c r="B5" s="18" t="s">
        <v>736</v>
      </c>
      <c r="C5" s="131" t="s">
        <v>757</v>
      </c>
      <c r="D5" s="175" t="s">
        <v>760</v>
      </c>
      <c r="E5" s="175" t="s">
        <v>764</v>
      </c>
    </row>
    <row r="6" spans="1:5" x14ac:dyDescent="0.25">
      <c r="A6" s="244"/>
      <c r="B6" s="18"/>
      <c r="C6" s="132" t="s">
        <v>741</v>
      </c>
      <c r="D6" s="132" t="s">
        <v>741</v>
      </c>
      <c r="E6" s="137" t="s">
        <v>741</v>
      </c>
    </row>
    <row r="7" spans="1:5" ht="12.6" customHeight="1" x14ac:dyDescent="0.25">
      <c r="A7" s="24" t="s">
        <v>303</v>
      </c>
      <c r="B7" s="18" t="s">
        <v>410</v>
      </c>
      <c r="C7" s="130">
        <v>0</v>
      </c>
      <c r="D7" s="130">
        <v>0</v>
      </c>
      <c r="E7" s="101">
        <v>0</v>
      </c>
    </row>
    <row r="8" spans="1:5" ht="14.45" customHeight="1" x14ac:dyDescent="0.25">
      <c r="A8" s="24" t="s">
        <v>146</v>
      </c>
      <c r="B8" s="18" t="s">
        <v>411</v>
      </c>
      <c r="C8" s="130">
        <v>0</v>
      </c>
      <c r="D8" s="130">
        <v>0</v>
      </c>
      <c r="E8" s="101">
        <v>0</v>
      </c>
    </row>
    <row r="9" spans="1:5" ht="12.6" customHeight="1" x14ac:dyDescent="0.25">
      <c r="A9" s="24" t="s">
        <v>180</v>
      </c>
      <c r="B9" s="18" t="s">
        <v>412</v>
      </c>
      <c r="C9" s="130">
        <v>0</v>
      </c>
      <c r="D9" s="130">
        <v>0</v>
      </c>
      <c r="E9" s="101">
        <v>0</v>
      </c>
    </row>
    <row r="10" spans="1:5" ht="13.15" customHeight="1" x14ac:dyDescent="0.25">
      <c r="A10" s="24" t="s">
        <v>34</v>
      </c>
      <c r="B10" s="18" t="s">
        <v>413</v>
      </c>
      <c r="C10" s="130">
        <v>0</v>
      </c>
      <c r="D10" s="130">
        <v>0</v>
      </c>
      <c r="E10" s="101">
        <v>0</v>
      </c>
    </row>
    <row r="11" spans="1:5" ht="11.45" customHeight="1" x14ac:dyDescent="0.25">
      <c r="A11" s="24" t="s">
        <v>38</v>
      </c>
      <c r="B11" s="32" t="s">
        <v>414</v>
      </c>
      <c r="C11" s="130">
        <v>0</v>
      </c>
      <c r="D11" s="130">
        <v>0</v>
      </c>
      <c r="E11" s="101">
        <v>0</v>
      </c>
    </row>
    <row r="12" spans="1:5" ht="13.15" customHeight="1" x14ac:dyDescent="0.25">
      <c r="A12" s="24" t="s">
        <v>201</v>
      </c>
      <c r="B12" s="32" t="s">
        <v>415</v>
      </c>
      <c r="C12" s="130">
        <v>0</v>
      </c>
      <c r="D12" s="130">
        <v>0</v>
      </c>
      <c r="E12" s="101">
        <v>0</v>
      </c>
    </row>
    <row r="13" spans="1:5" ht="13.9" customHeight="1" x14ac:dyDescent="0.25">
      <c r="A13" s="24" t="s">
        <v>407</v>
      </c>
      <c r="B13" s="32" t="s">
        <v>416</v>
      </c>
      <c r="C13" s="130">
        <v>0</v>
      </c>
      <c r="D13" s="130">
        <v>0</v>
      </c>
      <c r="E13" s="101">
        <v>0</v>
      </c>
    </row>
    <row r="14" spans="1:5" ht="14.45" customHeight="1" x14ac:dyDescent="0.25">
      <c r="A14" s="24" t="s">
        <v>154</v>
      </c>
      <c r="B14" s="32" t="s">
        <v>417</v>
      </c>
      <c r="C14" s="130">
        <v>0</v>
      </c>
      <c r="D14" s="130">
        <v>0</v>
      </c>
      <c r="E14" s="101">
        <v>0</v>
      </c>
    </row>
    <row r="15" spans="1:5" ht="14.45" customHeight="1" x14ac:dyDescent="0.25">
      <c r="A15" s="24" t="s">
        <v>408</v>
      </c>
      <c r="B15" s="32" t="s">
        <v>418</v>
      </c>
      <c r="C15" s="130">
        <v>0</v>
      </c>
      <c r="D15" s="130">
        <v>0</v>
      </c>
      <c r="E15" s="101">
        <v>0</v>
      </c>
    </row>
    <row r="16" spans="1:5" ht="12" customHeight="1" x14ac:dyDescent="0.25">
      <c r="A16" s="24" t="s">
        <v>409</v>
      </c>
      <c r="B16" s="32" t="s">
        <v>419</v>
      </c>
      <c r="C16" s="130">
        <v>0</v>
      </c>
      <c r="D16" s="130">
        <v>0</v>
      </c>
      <c r="E16" s="101">
        <v>0</v>
      </c>
    </row>
    <row r="17" spans="1:5" ht="13.15" customHeight="1" x14ac:dyDescent="0.25">
      <c r="A17" s="24" t="s">
        <v>245</v>
      </c>
      <c r="B17" s="32" t="s">
        <v>420</v>
      </c>
      <c r="C17" s="130">
        <v>0</v>
      </c>
      <c r="D17" s="130">
        <v>0</v>
      </c>
      <c r="E17" s="101">
        <v>0</v>
      </c>
    </row>
    <row r="18" spans="1:5" ht="13.15" customHeight="1" x14ac:dyDescent="0.25">
      <c r="A18" s="24" t="s">
        <v>157</v>
      </c>
      <c r="B18" s="32" t="s">
        <v>421</v>
      </c>
      <c r="C18" s="130">
        <v>0</v>
      </c>
      <c r="D18" s="130">
        <v>0</v>
      </c>
      <c r="E18" s="101">
        <v>0</v>
      </c>
    </row>
    <row r="19" spans="1:5" ht="14.45" customHeight="1" x14ac:dyDescent="0.25">
      <c r="A19" s="24" t="s">
        <v>159</v>
      </c>
      <c r="B19" s="32" t="s">
        <v>422</v>
      </c>
      <c r="C19" s="130">
        <v>0</v>
      </c>
      <c r="D19" s="130">
        <v>0</v>
      </c>
      <c r="E19" s="101">
        <v>0</v>
      </c>
    </row>
    <row r="20" spans="1:5" x14ac:dyDescent="0.25">
      <c r="A20" s="24" t="s">
        <v>28</v>
      </c>
      <c r="B20" s="32"/>
    </row>
    <row r="21" spans="1:5" x14ac:dyDescent="0.25">
      <c r="A21" s="24" t="s">
        <v>28</v>
      </c>
      <c r="B21" s="32"/>
    </row>
    <row r="22" spans="1:5" x14ac:dyDescent="0.25">
      <c r="A22" s="24" t="s">
        <v>160</v>
      </c>
      <c r="B22" s="32"/>
      <c r="C22" s="130">
        <f>SUM(C7:C19)</f>
        <v>0</v>
      </c>
      <c r="D22" s="101">
        <v>0</v>
      </c>
      <c r="E22" s="101">
        <v>0</v>
      </c>
    </row>
    <row r="23" spans="1:5" x14ac:dyDescent="0.25">
      <c r="A23" s="23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4"/>
  <sheetViews>
    <sheetView workbookViewId="0">
      <selection activeCell="N29" sqref="N29"/>
    </sheetView>
  </sheetViews>
  <sheetFormatPr defaultRowHeight="15" x14ac:dyDescent="0.25"/>
  <cols>
    <col min="1" max="1" width="20.5703125" customWidth="1"/>
    <col min="2" max="2" width="11.28515625" style="58" customWidth="1"/>
    <col min="3" max="3" width="9.85546875" style="130" customWidth="1"/>
    <col min="4" max="4" width="9.7109375" style="101" customWidth="1"/>
    <col min="5" max="5" width="10.5703125" style="170" customWidth="1"/>
    <col min="6" max="6" width="12.42578125" style="101" customWidth="1"/>
  </cols>
  <sheetData>
    <row r="1" spans="1:6" x14ac:dyDescent="0.25">
      <c r="A1" s="20" t="s">
        <v>399</v>
      </c>
      <c r="B1" s="25"/>
      <c r="C1" s="129"/>
      <c r="D1" s="123"/>
      <c r="E1" s="187"/>
    </row>
    <row r="2" spans="1:6" x14ac:dyDescent="0.25">
      <c r="A2" s="21" t="s">
        <v>829</v>
      </c>
      <c r="B2" s="26"/>
    </row>
    <row r="3" spans="1:6" x14ac:dyDescent="0.25">
      <c r="A3" s="22" t="s">
        <v>144</v>
      </c>
      <c r="B3" s="26"/>
    </row>
    <row r="4" spans="1:6" x14ac:dyDescent="0.25">
      <c r="A4" s="23"/>
      <c r="B4" s="26"/>
    </row>
    <row r="5" spans="1:6" x14ac:dyDescent="0.25">
      <c r="A5" s="244" t="s">
        <v>0</v>
      </c>
      <c r="B5" s="15" t="s">
        <v>736</v>
      </c>
      <c r="C5" s="131" t="s">
        <v>757</v>
      </c>
      <c r="D5" s="175" t="s">
        <v>760</v>
      </c>
      <c r="E5" s="135" t="s">
        <v>764</v>
      </c>
    </row>
    <row r="6" spans="1:6" x14ac:dyDescent="0.25">
      <c r="A6" s="244"/>
      <c r="B6" s="18"/>
      <c r="C6" s="142" t="s">
        <v>741</v>
      </c>
      <c r="D6" s="124" t="s">
        <v>741</v>
      </c>
      <c r="E6" s="137" t="s">
        <v>741</v>
      </c>
      <c r="F6" s="169"/>
    </row>
    <row r="7" spans="1:6" x14ac:dyDescent="0.25">
      <c r="A7" s="24" t="s">
        <v>38</v>
      </c>
      <c r="B7" s="32" t="s">
        <v>403</v>
      </c>
      <c r="C7" s="130">
        <v>0</v>
      </c>
      <c r="D7" s="101">
        <v>0</v>
      </c>
      <c r="E7" s="170">
        <v>0</v>
      </c>
    </row>
    <row r="8" spans="1:6" x14ac:dyDescent="0.25">
      <c r="A8" s="24" t="s">
        <v>400</v>
      </c>
      <c r="B8" s="33" t="s">
        <v>404</v>
      </c>
      <c r="C8" s="130">
        <v>0</v>
      </c>
      <c r="D8" s="101">
        <v>0</v>
      </c>
      <c r="E8" s="170">
        <v>0</v>
      </c>
    </row>
    <row r="9" spans="1:6" x14ac:dyDescent="0.25">
      <c r="A9" s="24" t="s">
        <v>401</v>
      </c>
      <c r="B9" s="33" t="s">
        <v>405</v>
      </c>
      <c r="C9" s="130">
        <v>0</v>
      </c>
      <c r="D9" s="101">
        <v>0</v>
      </c>
      <c r="E9" s="170">
        <v>0</v>
      </c>
    </row>
    <row r="10" spans="1:6" x14ac:dyDescent="0.25">
      <c r="A10" s="24" t="s">
        <v>402</v>
      </c>
      <c r="B10" s="33" t="s">
        <v>406</v>
      </c>
      <c r="C10" s="130">
        <v>500</v>
      </c>
      <c r="D10" s="101">
        <v>500</v>
      </c>
      <c r="E10" s="170">
        <v>500</v>
      </c>
    </row>
    <row r="11" spans="1:6" x14ac:dyDescent="0.25">
      <c r="A11" s="24" t="s">
        <v>28</v>
      </c>
      <c r="B11" s="32"/>
    </row>
    <row r="12" spans="1:6" x14ac:dyDescent="0.25">
      <c r="A12" s="24" t="s">
        <v>160</v>
      </c>
      <c r="B12" s="32"/>
      <c r="C12" s="130">
        <f>SUM(C7:C10)</f>
        <v>500</v>
      </c>
      <c r="D12" s="130">
        <f>SUM(D7:D10)</f>
        <v>500</v>
      </c>
      <c r="E12" s="170">
        <f>SUM(E7:E10)</f>
        <v>500</v>
      </c>
    </row>
    <row r="13" spans="1:6" x14ac:dyDescent="0.25">
      <c r="A13" s="23"/>
      <c r="B13" s="26"/>
    </row>
    <row r="14" spans="1:6" x14ac:dyDescent="0.25">
      <c r="A14" s="22"/>
      <c r="B14" s="26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workbookViewId="0">
      <selection activeCell="E4" sqref="E4"/>
    </sheetView>
  </sheetViews>
  <sheetFormatPr defaultRowHeight="15" x14ac:dyDescent="0.25"/>
  <cols>
    <col min="1" max="1" width="29.5703125" style="4" customWidth="1"/>
    <col min="2" max="2" width="11.42578125" style="4" customWidth="1"/>
    <col min="3" max="3" width="13.7109375" style="130" customWidth="1"/>
    <col min="4" max="4" width="14" style="134" customWidth="1"/>
    <col min="5" max="5" width="12.42578125" style="134" customWidth="1"/>
  </cols>
  <sheetData>
    <row r="1" spans="1:5" x14ac:dyDescent="0.25">
      <c r="A1" s="1" t="s">
        <v>737</v>
      </c>
      <c r="B1" s="1"/>
      <c r="C1" s="129"/>
      <c r="D1" s="133"/>
      <c r="E1" s="133"/>
    </row>
    <row r="2" spans="1:5" s="99" customFormat="1" x14ac:dyDescent="0.25">
      <c r="A2" s="4" t="s">
        <v>829</v>
      </c>
      <c r="B2" s="4"/>
      <c r="C2" s="130"/>
      <c r="D2" s="134"/>
      <c r="E2" s="134"/>
    </row>
    <row r="3" spans="1:5" x14ac:dyDescent="0.25">
      <c r="A3" s="244" t="s">
        <v>0</v>
      </c>
      <c r="B3" s="15" t="s">
        <v>736</v>
      </c>
      <c r="C3" s="131" t="s">
        <v>757</v>
      </c>
      <c r="D3" s="135" t="s">
        <v>760</v>
      </c>
      <c r="E3" s="135" t="s">
        <v>764</v>
      </c>
    </row>
    <row r="4" spans="1:5" x14ac:dyDescent="0.25">
      <c r="A4" s="244"/>
      <c r="B4" s="5"/>
      <c r="C4" s="132" t="s">
        <v>741</v>
      </c>
      <c r="D4" s="136" t="s">
        <v>761</v>
      </c>
      <c r="E4" s="136" t="s">
        <v>761</v>
      </c>
    </row>
    <row r="5" spans="1:5" x14ac:dyDescent="0.25">
      <c r="A5" s="3" t="s">
        <v>1</v>
      </c>
      <c r="B5" s="6">
        <v>4100</v>
      </c>
      <c r="C5" s="130">
        <v>40000</v>
      </c>
      <c r="D5" s="134">
        <v>40000</v>
      </c>
      <c r="E5" s="134">
        <v>40000</v>
      </c>
    </row>
    <row r="6" spans="1:5" x14ac:dyDescent="0.25">
      <c r="A6" s="3" t="s">
        <v>2</v>
      </c>
      <c r="B6" s="6">
        <v>4101</v>
      </c>
      <c r="C6" s="130">
        <v>30000</v>
      </c>
      <c r="D6" s="134">
        <v>30000</v>
      </c>
      <c r="E6" s="134">
        <v>30000</v>
      </c>
    </row>
    <row r="7" spans="1:5" x14ac:dyDescent="0.25">
      <c r="A7" s="3" t="s">
        <v>3</v>
      </c>
      <c r="B7" s="6">
        <v>4102</v>
      </c>
      <c r="C7" s="130">
        <v>7500</v>
      </c>
      <c r="D7" s="134">
        <v>7500</v>
      </c>
      <c r="E7" s="134">
        <v>7500</v>
      </c>
    </row>
    <row r="8" spans="1:5" x14ac:dyDescent="0.25">
      <c r="A8" s="3" t="s">
        <v>4</v>
      </c>
      <c r="B8" s="6">
        <v>4103</v>
      </c>
      <c r="C8" s="130">
        <v>70000</v>
      </c>
      <c r="D8" s="134">
        <v>70000</v>
      </c>
      <c r="E8" s="134">
        <v>70000</v>
      </c>
    </row>
    <row r="9" spans="1:5" x14ac:dyDescent="0.25">
      <c r="A9" s="3" t="s">
        <v>5</v>
      </c>
      <c r="B9" s="6">
        <v>4104</v>
      </c>
      <c r="C9" s="130">
        <v>15000</v>
      </c>
      <c r="D9" s="134">
        <v>15000</v>
      </c>
      <c r="E9" s="134">
        <v>15000</v>
      </c>
    </row>
    <row r="10" spans="1:5" x14ac:dyDescent="0.25">
      <c r="A10" s="3" t="s">
        <v>6</v>
      </c>
      <c r="B10" s="6">
        <v>4105</v>
      </c>
      <c r="C10" s="130">
        <v>0</v>
      </c>
      <c r="D10" s="134">
        <v>0</v>
      </c>
      <c r="E10" s="134">
        <v>0</v>
      </c>
    </row>
    <row r="11" spans="1:5" x14ac:dyDescent="0.25">
      <c r="A11" s="3" t="s">
        <v>7</v>
      </c>
      <c r="B11" s="6">
        <v>4106</v>
      </c>
      <c r="C11" s="130">
        <v>14000</v>
      </c>
      <c r="D11" s="134">
        <v>14000</v>
      </c>
      <c r="E11" s="134">
        <v>14000</v>
      </c>
    </row>
    <row r="12" spans="1:5" x14ac:dyDescent="0.25">
      <c r="A12" s="3" t="s">
        <v>8</v>
      </c>
      <c r="B12" s="6">
        <v>4201</v>
      </c>
      <c r="C12" s="130">
        <v>23000</v>
      </c>
      <c r="D12" s="134">
        <v>23000</v>
      </c>
      <c r="E12" s="134">
        <v>37000</v>
      </c>
    </row>
    <row r="13" spans="1:5" x14ac:dyDescent="0.25">
      <c r="A13" s="3" t="s">
        <v>9</v>
      </c>
      <c r="B13" s="6">
        <v>4202</v>
      </c>
      <c r="C13" s="130">
        <v>25000</v>
      </c>
      <c r="D13" s="134">
        <v>25000</v>
      </c>
      <c r="E13" s="134">
        <v>25000</v>
      </c>
    </row>
    <row r="14" spans="1:5" x14ac:dyDescent="0.25">
      <c r="A14" s="3" t="s">
        <v>10</v>
      </c>
      <c r="B14" s="6">
        <v>4203</v>
      </c>
      <c r="C14" s="130">
        <v>0</v>
      </c>
      <c r="D14" s="134">
        <v>0</v>
      </c>
      <c r="E14" s="134">
        <v>0</v>
      </c>
    </row>
    <row r="15" spans="1:5" x14ac:dyDescent="0.25">
      <c r="A15" s="3" t="s">
        <v>11</v>
      </c>
      <c r="B15" s="6">
        <v>4205</v>
      </c>
      <c r="C15" s="130">
        <v>25000</v>
      </c>
      <c r="D15" s="134">
        <v>25000</v>
      </c>
      <c r="E15" s="134">
        <v>0</v>
      </c>
    </row>
    <row r="16" spans="1:5" x14ac:dyDescent="0.25">
      <c r="A16" s="3" t="s">
        <v>12</v>
      </c>
      <c r="B16" s="6">
        <v>4207</v>
      </c>
      <c r="C16" s="130">
        <v>1800</v>
      </c>
      <c r="D16" s="134">
        <v>1800</v>
      </c>
      <c r="E16" s="134">
        <v>1800</v>
      </c>
    </row>
    <row r="17" spans="1:5" x14ac:dyDescent="0.25">
      <c r="A17" s="3" t="s">
        <v>13</v>
      </c>
      <c r="B17" s="6">
        <v>4301</v>
      </c>
      <c r="C17" s="130">
        <v>1000</v>
      </c>
      <c r="D17" s="134">
        <v>1000</v>
      </c>
      <c r="E17" s="134">
        <v>1000</v>
      </c>
    </row>
    <row r="18" spans="1:5" x14ac:dyDescent="0.25">
      <c r="A18" s="3" t="s">
        <v>14</v>
      </c>
      <c r="B18" s="6">
        <v>4302</v>
      </c>
      <c r="C18" s="130">
        <v>5000</v>
      </c>
      <c r="D18" s="134">
        <v>5000</v>
      </c>
      <c r="E18" s="134">
        <v>5000</v>
      </c>
    </row>
    <row r="19" spans="1:5" x14ac:dyDescent="0.25">
      <c r="A19" s="3" t="s">
        <v>763</v>
      </c>
      <c r="B19" s="6">
        <v>4306</v>
      </c>
      <c r="C19" s="130">
        <v>30000</v>
      </c>
      <c r="D19" s="134">
        <v>52500</v>
      </c>
      <c r="E19" s="134">
        <v>0</v>
      </c>
    </row>
    <row r="20" spans="1:5" x14ac:dyDescent="0.25">
      <c r="A20" s="212" t="s">
        <v>16</v>
      </c>
      <c r="B20" s="6">
        <v>4307</v>
      </c>
      <c r="C20" s="130">
        <v>0</v>
      </c>
      <c r="D20" s="134">
        <v>0</v>
      </c>
      <c r="E20" s="134">
        <v>0</v>
      </c>
    </row>
    <row r="21" spans="1:5" x14ac:dyDescent="0.25">
      <c r="A21" s="212" t="s">
        <v>17</v>
      </c>
      <c r="B21" s="6">
        <v>4308</v>
      </c>
      <c r="C21" s="130">
        <v>0</v>
      </c>
      <c r="D21" s="134">
        <v>0</v>
      </c>
      <c r="E21" s="134">
        <v>0</v>
      </c>
    </row>
    <row r="22" spans="1:5" x14ac:dyDescent="0.25">
      <c r="A22" s="212" t="s">
        <v>18</v>
      </c>
      <c r="B22" s="6">
        <v>4309</v>
      </c>
      <c r="C22" s="130">
        <v>0</v>
      </c>
      <c r="D22" s="134">
        <v>0</v>
      </c>
      <c r="E22" s="134">
        <v>0</v>
      </c>
    </row>
    <row r="23" spans="1:5" x14ac:dyDescent="0.25">
      <c r="A23" s="4" t="s">
        <v>19</v>
      </c>
      <c r="B23" s="6">
        <v>4310</v>
      </c>
      <c r="C23" s="130">
        <v>8000</v>
      </c>
      <c r="D23" s="134">
        <v>8000</v>
      </c>
      <c r="E23" s="134">
        <v>8000</v>
      </c>
    </row>
    <row r="24" spans="1:5" x14ac:dyDescent="0.25">
      <c r="A24" s="3" t="s">
        <v>20</v>
      </c>
      <c r="B24" s="6">
        <v>4401</v>
      </c>
      <c r="C24" s="130">
        <v>1502164</v>
      </c>
      <c r="D24" s="134">
        <v>1480672</v>
      </c>
      <c r="E24" s="134">
        <v>1664021</v>
      </c>
    </row>
    <row r="25" spans="1:5" x14ac:dyDescent="0.25">
      <c r="A25" s="3" t="s">
        <v>21</v>
      </c>
      <c r="B25" s="6"/>
      <c r="C25" s="130">
        <v>120000</v>
      </c>
      <c r="D25" s="134">
        <v>175000</v>
      </c>
      <c r="E25" s="134">
        <v>175000</v>
      </c>
    </row>
    <row r="26" spans="1:5" x14ac:dyDescent="0.25">
      <c r="A26" s="3" t="s">
        <v>22</v>
      </c>
      <c r="B26" s="6">
        <v>4402</v>
      </c>
      <c r="C26" s="130">
        <v>195000</v>
      </c>
      <c r="D26" s="134">
        <v>403000</v>
      </c>
      <c r="E26" s="134">
        <v>550000</v>
      </c>
    </row>
    <row r="27" spans="1:5" x14ac:dyDescent="0.25">
      <c r="A27" s="3" t="s">
        <v>23</v>
      </c>
      <c r="B27" s="6"/>
      <c r="C27" s="130">
        <v>34000</v>
      </c>
      <c r="D27" s="134">
        <v>0</v>
      </c>
      <c r="E27" s="134">
        <v>0</v>
      </c>
    </row>
    <row r="28" spans="1:5" x14ac:dyDescent="0.25">
      <c r="A28" s="3" t="s">
        <v>24</v>
      </c>
      <c r="B28" s="6">
        <v>4311</v>
      </c>
      <c r="C28" s="130">
        <v>0</v>
      </c>
      <c r="D28" s="134">
        <v>0</v>
      </c>
      <c r="E28" s="134">
        <v>0</v>
      </c>
    </row>
    <row r="29" spans="1:5" ht="13.9" customHeight="1" x14ac:dyDescent="0.25">
      <c r="A29" s="3" t="s">
        <v>25</v>
      </c>
      <c r="B29" s="6"/>
      <c r="C29" s="149">
        <v>-6944</v>
      </c>
      <c r="D29" s="149">
        <v>-6944</v>
      </c>
      <c r="E29" s="147">
        <v>-6944</v>
      </c>
    </row>
    <row r="30" spans="1:5" x14ac:dyDescent="0.25">
      <c r="A30" s="3" t="s">
        <v>26</v>
      </c>
      <c r="B30" s="6"/>
      <c r="C30" s="149">
        <v>-108273</v>
      </c>
      <c r="D30" s="174">
        <v>-108273</v>
      </c>
      <c r="E30" s="226">
        <v>-158545</v>
      </c>
    </row>
    <row r="31" spans="1:5" x14ac:dyDescent="0.25">
      <c r="A31" s="3" t="s">
        <v>27</v>
      </c>
      <c r="B31" s="6"/>
    </row>
    <row r="32" spans="1:5" x14ac:dyDescent="0.25">
      <c r="A32" s="3" t="s">
        <v>28</v>
      </c>
      <c r="B32" s="3" t="s">
        <v>30</v>
      </c>
      <c r="C32" s="130">
        <f>SUM(C5:C31)</f>
        <v>2031247</v>
      </c>
      <c r="D32" s="134">
        <f>SUM(D5:D31)</f>
        <v>2261255</v>
      </c>
      <c r="E32" s="134">
        <f>SUM(E5:E31)</f>
        <v>2477832</v>
      </c>
    </row>
    <row r="33" spans="1:2" x14ac:dyDescent="0.25">
      <c r="A33" s="3"/>
      <c r="B33" s="3"/>
    </row>
  </sheetData>
  <mergeCells count="1">
    <mergeCell ref="A3:A4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64"/>
  <sheetViews>
    <sheetView zoomScaleNormal="100" workbookViewId="0">
      <selection activeCell="E5" sqref="E5"/>
    </sheetView>
  </sheetViews>
  <sheetFormatPr defaultRowHeight="15" x14ac:dyDescent="0.25"/>
  <cols>
    <col min="1" max="1" width="32.7109375" style="22" customWidth="1"/>
    <col min="2" max="2" width="9.28515625" style="26" customWidth="1"/>
    <col min="3" max="3" width="11.85546875" style="22" customWidth="1"/>
    <col min="4" max="4" width="11.7109375" style="130" customWidth="1"/>
    <col min="5" max="5" width="13.28515625" style="130" customWidth="1"/>
  </cols>
  <sheetData>
    <row r="1" spans="1:5" x14ac:dyDescent="0.25">
      <c r="A1" s="194" t="s">
        <v>423</v>
      </c>
      <c r="B1" s="195"/>
      <c r="C1" s="196"/>
      <c r="D1" s="197"/>
      <c r="E1" s="197"/>
    </row>
    <row r="2" spans="1:5" x14ac:dyDescent="0.25">
      <c r="A2" s="198" t="s">
        <v>829</v>
      </c>
      <c r="B2" s="199"/>
      <c r="C2" s="200"/>
      <c r="D2" s="201"/>
      <c r="E2" s="201"/>
    </row>
    <row r="3" spans="1:5" x14ac:dyDescent="0.25">
      <c r="A3" s="202"/>
      <c r="B3" s="203"/>
      <c r="C3" s="200"/>
      <c r="D3" s="201"/>
      <c r="E3" s="201"/>
    </row>
    <row r="4" spans="1:5" x14ac:dyDescent="0.25">
      <c r="A4" s="247" t="s">
        <v>0</v>
      </c>
      <c r="B4" s="204" t="s">
        <v>736</v>
      </c>
      <c r="C4" s="205" t="s">
        <v>757</v>
      </c>
      <c r="D4" s="206" t="s">
        <v>760</v>
      </c>
      <c r="E4" s="206" t="s">
        <v>764</v>
      </c>
    </row>
    <row r="5" spans="1:5" x14ac:dyDescent="0.25">
      <c r="A5" s="247"/>
      <c r="B5" s="204"/>
      <c r="C5" s="205" t="s">
        <v>741</v>
      </c>
      <c r="D5" s="206" t="s">
        <v>741</v>
      </c>
      <c r="E5" s="206" t="s">
        <v>741</v>
      </c>
    </row>
    <row r="6" spans="1:5" x14ac:dyDescent="0.25">
      <c r="A6" s="207" t="s">
        <v>1</v>
      </c>
      <c r="B6" s="208">
        <v>4100</v>
      </c>
      <c r="C6" s="207">
        <v>40000</v>
      </c>
      <c r="D6" s="201">
        <f>GENERAL_INC!D5</f>
        <v>40000</v>
      </c>
      <c r="E6" s="201">
        <f>GENERAL_INC!E5</f>
        <v>40000</v>
      </c>
    </row>
    <row r="7" spans="1:5" x14ac:dyDescent="0.25">
      <c r="A7" s="207" t="s">
        <v>2</v>
      </c>
      <c r="B7" s="208">
        <v>4101</v>
      </c>
      <c r="C7" s="207">
        <v>30000</v>
      </c>
      <c r="D7" s="201">
        <f>GENERAL_INC!D6</f>
        <v>30000</v>
      </c>
      <c r="E7" s="201">
        <f>GENERAL_INC!E6</f>
        <v>30000</v>
      </c>
    </row>
    <row r="8" spans="1:5" x14ac:dyDescent="0.25">
      <c r="A8" s="207" t="s">
        <v>3</v>
      </c>
      <c r="B8" s="208">
        <v>4102</v>
      </c>
      <c r="C8" s="207">
        <v>7500</v>
      </c>
      <c r="D8" s="201">
        <f>GENERAL_INC!D7</f>
        <v>7500</v>
      </c>
      <c r="E8" s="201">
        <f>GENERAL_INC!E7</f>
        <v>7500</v>
      </c>
    </row>
    <row r="9" spans="1:5" x14ac:dyDescent="0.25">
      <c r="A9" s="207" t="s">
        <v>4</v>
      </c>
      <c r="B9" s="208">
        <v>4103</v>
      </c>
      <c r="C9" s="207">
        <v>70000</v>
      </c>
      <c r="D9" s="201">
        <f>GENERAL_INC!D8</f>
        <v>70000</v>
      </c>
      <c r="E9" s="201">
        <f>GENERAL_INC!E8</f>
        <v>70000</v>
      </c>
    </row>
    <row r="10" spans="1:5" x14ac:dyDescent="0.25">
      <c r="A10" s="207" t="s">
        <v>5</v>
      </c>
      <c r="B10" s="208">
        <v>4104</v>
      </c>
      <c r="C10" s="207">
        <v>15000</v>
      </c>
      <c r="D10" s="201">
        <f>GENERAL_INC!D9</f>
        <v>15000</v>
      </c>
      <c r="E10" s="201">
        <f>GENERAL_INC!E9</f>
        <v>15000</v>
      </c>
    </row>
    <row r="11" spans="1:5" x14ac:dyDescent="0.25">
      <c r="A11" s="207" t="s">
        <v>6</v>
      </c>
      <c r="B11" s="208">
        <v>4105</v>
      </c>
      <c r="C11" s="207">
        <f>'[2]GENERAL_INCOME '!D11</f>
        <v>0</v>
      </c>
      <c r="D11" s="201">
        <f>GENERAL_INC!D10</f>
        <v>0</v>
      </c>
      <c r="E11" s="201">
        <f>GENERAL_INC!E10</f>
        <v>0</v>
      </c>
    </row>
    <row r="12" spans="1:5" x14ac:dyDescent="0.25">
      <c r="A12" s="207" t="s">
        <v>7</v>
      </c>
      <c r="B12" s="208">
        <v>4106</v>
      </c>
      <c r="C12" s="207">
        <v>14000</v>
      </c>
      <c r="D12" s="201">
        <f>GENERAL_INC!D11</f>
        <v>14000</v>
      </c>
      <c r="E12" s="201">
        <f>GENERAL_INC!E11</f>
        <v>14000</v>
      </c>
    </row>
    <row r="13" spans="1:5" x14ac:dyDescent="0.25">
      <c r="A13" s="207" t="s">
        <v>8</v>
      </c>
      <c r="B13" s="208">
        <v>4201</v>
      </c>
      <c r="C13" s="207">
        <v>23000</v>
      </c>
      <c r="D13" s="201">
        <f>GENERAL_INC!D12</f>
        <v>23000</v>
      </c>
      <c r="E13" s="201">
        <f>GENERAL_INC!E12</f>
        <v>37000</v>
      </c>
    </row>
    <row r="14" spans="1:5" x14ac:dyDescent="0.25">
      <c r="A14" s="207" t="s">
        <v>9</v>
      </c>
      <c r="B14" s="208">
        <v>4202</v>
      </c>
      <c r="C14" s="207">
        <v>25000</v>
      </c>
      <c r="D14" s="201">
        <f>GENERAL_INC!D13</f>
        <v>25000</v>
      </c>
      <c r="E14" s="201">
        <f>GENERAL_INC!E13</f>
        <v>25000</v>
      </c>
    </row>
    <row r="15" spans="1:5" x14ac:dyDescent="0.25">
      <c r="A15" s="207" t="s">
        <v>10</v>
      </c>
      <c r="B15" s="208">
        <v>4203</v>
      </c>
      <c r="C15" s="207">
        <v>0</v>
      </c>
      <c r="D15" s="201">
        <f>GENERAL_INC!D14</f>
        <v>0</v>
      </c>
      <c r="E15" s="201">
        <f>GENERAL_INC!E14</f>
        <v>0</v>
      </c>
    </row>
    <row r="16" spans="1:5" x14ac:dyDescent="0.25">
      <c r="A16" s="207" t="s">
        <v>11</v>
      </c>
      <c r="B16" s="208">
        <v>4205</v>
      </c>
      <c r="C16" s="207">
        <v>25000</v>
      </c>
      <c r="D16" s="201">
        <f>GENERAL_INC!D15</f>
        <v>25000</v>
      </c>
      <c r="E16" s="201">
        <f>GENERAL_INC!E15</f>
        <v>0</v>
      </c>
    </row>
    <row r="17" spans="1:5" x14ac:dyDescent="0.25">
      <c r="A17" s="207" t="s">
        <v>12</v>
      </c>
      <c r="B17" s="208">
        <v>4207</v>
      </c>
      <c r="C17" s="207">
        <v>1800</v>
      </c>
      <c r="D17" s="201">
        <f>GENERAL_INC!D16</f>
        <v>1800</v>
      </c>
      <c r="E17" s="201">
        <f>GENERAL_INC!E16</f>
        <v>1800</v>
      </c>
    </row>
    <row r="18" spans="1:5" x14ac:dyDescent="0.25">
      <c r="A18" s="207" t="s">
        <v>13</v>
      </c>
      <c r="B18" s="208">
        <v>4301</v>
      </c>
      <c r="C18" s="207">
        <v>1000</v>
      </c>
      <c r="D18" s="201">
        <f>GENERAL_INC!D17</f>
        <v>1000</v>
      </c>
      <c r="E18" s="201">
        <f>GENERAL_INC!E17</f>
        <v>1000</v>
      </c>
    </row>
    <row r="19" spans="1:5" x14ac:dyDescent="0.25">
      <c r="A19" s="207" t="s">
        <v>17</v>
      </c>
      <c r="B19" s="208"/>
      <c r="C19" s="207">
        <v>0</v>
      </c>
      <c r="D19" s="201">
        <v>0</v>
      </c>
      <c r="E19" s="201">
        <f>GENERAL_INC!E21</f>
        <v>0</v>
      </c>
    </row>
    <row r="20" spans="1:5" x14ac:dyDescent="0.25">
      <c r="A20" s="207" t="s">
        <v>424</v>
      </c>
      <c r="B20" s="208">
        <v>4302</v>
      </c>
      <c r="C20" s="207">
        <v>5000</v>
      </c>
      <c r="D20" s="201">
        <f>GENERAL_INC!D18</f>
        <v>5000</v>
      </c>
      <c r="E20" s="201">
        <f>GENERAL_INC!E18</f>
        <v>5000</v>
      </c>
    </row>
    <row r="21" spans="1:5" x14ac:dyDescent="0.25">
      <c r="A21" s="207" t="s">
        <v>425</v>
      </c>
      <c r="B21" s="208">
        <v>4306</v>
      </c>
      <c r="C21" s="207">
        <v>30000</v>
      </c>
      <c r="D21" s="201">
        <f>GENERAL_INC!D19</f>
        <v>52500</v>
      </c>
      <c r="E21" s="201">
        <f>GENERAL_INC!E19</f>
        <v>0</v>
      </c>
    </row>
    <row r="22" spans="1:5" x14ac:dyDescent="0.25">
      <c r="A22" s="207" t="s">
        <v>768</v>
      </c>
      <c r="B22" s="208">
        <v>4307</v>
      </c>
      <c r="C22" s="207">
        <v>0</v>
      </c>
      <c r="D22" s="201">
        <f>GENERAL_INC!D21</f>
        <v>0</v>
      </c>
      <c r="E22" s="201">
        <f>GENERAL_INC!E20</f>
        <v>0</v>
      </c>
    </row>
    <row r="23" spans="1:5" x14ac:dyDescent="0.25">
      <c r="A23" s="207" t="s">
        <v>768</v>
      </c>
      <c r="B23" s="208">
        <v>4309</v>
      </c>
      <c r="C23" s="207">
        <v>0</v>
      </c>
      <c r="D23" s="201">
        <f>GENERAL_INC!D22</f>
        <v>0</v>
      </c>
      <c r="E23" s="201">
        <f>GENERAL_INC!E22</f>
        <v>0</v>
      </c>
    </row>
    <row r="24" spans="1:5" x14ac:dyDescent="0.25">
      <c r="A24" s="209" t="s">
        <v>19</v>
      </c>
      <c r="B24" s="208">
        <v>4310</v>
      </c>
      <c r="C24" s="207">
        <v>8000</v>
      </c>
      <c r="D24" s="201">
        <f>GENERAL_INC!D23</f>
        <v>8000</v>
      </c>
      <c r="E24" s="201">
        <f>GENERAL_INC!E23</f>
        <v>8000</v>
      </c>
    </row>
    <row r="25" spans="1:5" x14ac:dyDescent="0.25">
      <c r="A25" s="207" t="s">
        <v>20</v>
      </c>
      <c r="B25" s="208">
        <v>4401</v>
      </c>
      <c r="C25" s="207">
        <v>1502164</v>
      </c>
      <c r="D25" s="201">
        <f>GENERAL_INC!D24</f>
        <v>1480672</v>
      </c>
      <c r="E25" s="201">
        <f>GENERAL_INC!E24</f>
        <v>1664021</v>
      </c>
    </row>
    <row r="26" spans="1:5" x14ac:dyDescent="0.25">
      <c r="A26" s="207" t="s">
        <v>21</v>
      </c>
      <c r="B26" s="208"/>
      <c r="C26" s="207">
        <v>120000</v>
      </c>
      <c r="D26" s="201">
        <f>GENERAL_INC!D25</f>
        <v>175000</v>
      </c>
      <c r="E26" s="201">
        <f>GENERAL_INC!E25</f>
        <v>175000</v>
      </c>
    </row>
    <row r="27" spans="1:5" x14ac:dyDescent="0.25">
      <c r="A27" s="207" t="s">
        <v>22</v>
      </c>
      <c r="B27" s="208">
        <v>4402</v>
      </c>
      <c r="C27" s="207">
        <v>195000</v>
      </c>
      <c r="D27" s="201">
        <f>GENERAL_INC!D26</f>
        <v>403000</v>
      </c>
      <c r="E27" s="201">
        <f>GENERAL_INC!E26</f>
        <v>550000</v>
      </c>
    </row>
    <row r="28" spans="1:5" x14ac:dyDescent="0.25">
      <c r="A28" s="207" t="s">
        <v>426</v>
      </c>
      <c r="B28" s="208"/>
      <c r="C28" s="207">
        <v>34000</v>
      </c>
      <c r="D28" s="201">
        <f>GENERAL_INC!D27</f>
        <v>0</v>
      </c>
      <c r="E28" s="201">
        <f>GENERAL_INC!E27</f>
        <v>0</v>
      </c>
    </row>
    <row r="29" spans="1:5" x14ac:dyDescent="0.25">
      <c r="A29" s="207" t="s">
        <v>24</v>
      </c>
      <c r="B29" s="208">
        <v>4311</v>
      </c>
      <c r="C29" s="207">
        <v>0</v>
      </c>
      <c r="D29" s="201">
        <f>GENERAL_INC!D28</f>
        <v>0</v>
      </c>
      <c r="E29" s="201">
        <f>GENERAL_INC!E28</f>
        <v>0</v>
      </c>
    </row>
    <row r="30" spans="1:5" x14ac:dyDescent="0.25">
      <c r="A30" s="207" t="s">
        <v>427</v>
      </c>
      <c r="B30" s="208"/>
      <c r="C30" s="207">
        <v>-6944</v>
      </c>
      <c r="D30" s="210">
        <f>GENERAL_INC!D29</f>
        <v>-6944</v>
      </c>
      <c r="E30" s="210">
        <f>GENERAL_INC!E29</f>
        <v>-6944</v>
      </c>
    </row>
    <row r="31" spans="1:5" x14ac:dyDescent="0.25">
      <c r="A31" s="207" t="s">
        <v>428</v>
      </c>
      <c r="B31" s="208"/>
      <c r="C31" s="207">
        <v>-108273</v>
      </c>
      <c r="D31" s="210">
        <f>GENERAL_INC!D30</f>
        <v>-108273</v>
      </c>
      <c r="E31" s="234">
        <v>-158545</v>
      </c>
    </row>
    <row r="32" spans="1:5" x14ac:dyDescent="0.25">
      <c r="A32" s="207" t="s">
        <v>27</v>
      </c>
      <c r="B32" s="208"/>
      <c r="C32" s="207">
        <f>'[2]GENERAL_INCOME '!D32</f>
        <v>0</v>
      </c>
      <c r="D32" s="201">
        <f>GENERAL_INC!D31</f>
        <v>0</v>
      </c>
      <c r="E32" s="201">
        <f>GENERAL_INC!E31</f>
        <v>0</v>
      </c>
    </row>
    <row r="33" spans="1:5" x14ac:dyDescent="0.25">
      <c r="A33" s="207" t="s">
        <v>28</v>
      </c>
      <c r="B33" s="204" t="s">
        <v>30</v>
      </c>
      <c r="C33" s="207">
        <f>SUM(C6:C32)</f>
        <v>2031247</v>
      </c>
      <c r="D33" s="201">
        <f>SUM(D6:D32)</f>
        <v>2261255</v>
      </c>
      <c r="E33" s="201">
        <f>SUM(E6:E32)</f>
        <v>2477832</v>
      </c>
    </row>
    <row r="34" spans="1:5" x14ac:dyDescent="0.25">
      <c r="A34" s="200"/>
      <c r="B34" s="203"/>
      <c r="C34" s="207"/>
      <c r="D34" s="201"/>
      <c r="E34" s="201"/>
    </row>
    <row r="35" spans="1:5" x14ac:dyDescent="0.25">
      <c r="A35" s="200" t="s">
        <v>429</v>
      </c>
      <c r="B35" s="203"/>
      <c r="C35" s="207"/>
      <c r="D35" s="201"/>
      <c r="E35" s="201"/>
    </row>
    <row r="36" spans="1:5" x14ac:dyDescent="0.25">
      <c r="A36" s="200"/>
      <c r="B36" s="203"/>
      <c r="C36" s="207"/>
      <c r="D36" s="201"/>
      <c r="E36" s="201"/>
    </row>
    <row r="37" spans="1:5" x14ac:dyDescent="0.25">
      <c r="A37" s="207" t="s">
        <v>430</v>
      </c>
      <c r="B37" s="203" t="s">
        <v>447</v>
      </c>
      <c r="C37" s="207">
        <v>448826</v>
      </c>
      <c r="D37" s="201">
        <f>GENERAL_EXP!D65</f>
        <v>589264</v>
      </c>
      <c r="E37" s="201">
        <f>GENERAL_EXP!E65</f>
        <v>652235.18999999994</v>
      </c>
    </row>
    <row r="38" spans="1:5" x14ac:dyDescent="0.25">
      <c r="A38" s="200" t="s">
        <v>431</v>
      </c>
      <c r="B38" s="203" t="s">
        <v>448</v>
      </c>
      <c r="C38" s="207">
        <v>79523</v>
      </c>
      <c r="D38" s="201">
        <f>CO_JUDGE_EXP!D27</f>
        <v>97126</v>
      </c>
      <c r="E38" s="201">
        <f>CO_JUDGE_EXP!E27</f>
        <v>114195.65776999999</v>
      </c>
    </row>
    <row r="39" spans="1:5" x14ac:dyDescent="0.25">
      <c r="A39" s="200" t="s">
        <v>432</v>
      </c>
      <c r="B39" s="203" t="s">
        <v>449</v>
      </c>
      <c r="C39" s="207">
        <v>69042</v>
      </c>
      <c r="D39" s="201">
        <f>CO_ATTORNEY_EXP!D24</f>
        <v>86748</v>
      </c>
      <c r="E39" s="201">
        <f>CO_ATTORNEY_EXP!E24</f>
        <v>100435.22018999999</v>
      </c>
    </row>
    <row r="40" spans="1:5" x14ac:dyDescent="0.25">
      <c r="A40" s="200" t="s">
        <v>433</v>
      </c>
      <c r="B40" s="203" t="s">
        <v>450</v>
      </c>
      <c r="C40" s="207">
        <v>134514</v>
      </c>
      <c r="D40" s="201">
        <f>CO_DIST_CLK_EXP!D28</f>
        <v>136936</v>
      </c>
      <c r="E40" s="201">
        <f>CO_DIST_CLK_EXP!E28</f>
        <v>163892.14087999999</v>
      </c>
    </row>
    <row r="41" spans="1:5" x14ac:dyDescent="0.25">
      <c r="A41" s="200" t="s">
        <v>434</v>
      </c>
      <c r="B41" s="203" t="s">
        <v>451</v>
      </c>
      <c r="C41" s="207">
        <v>94482</v>
      </c>
      <c r="D41" s="201">
        <f>TAX_ASSR_COL_EXP!D34</f>
        <v>97603</v>
      </c>
      <c r="E41" s="201">
        <f>TAX_ASSR_COL_EXP!E34</f>
        <v>112657.72018999999</v>
      </c>
    </row>
    <row r="42" spans="1:5" x14ac:dyDescent="0.25">
      <c r="A42" s="200" t="s">
        <v>435</v>
      </c>
      <c r="B42" s="203" t="s">
        <v>452</v>
      </c>
      <c r="C42" s="207">
        <v>545691</v>
      </c>
      <c r="D42" s="201">
        <f>SHERIFF_EXP!D39</f>
        <v>334371</v>
      </c>
      <c r="E42" s="201">
        <f>SHERIFF_EXP!E39</f>
        <v>300887.53672999999</v>
      </c>
    </row>
    <row r="43" spans="1:5" x14ac:dyDescent="0.25">
      <c r="A43" s="200" t="s">
        <v>436</v>
      </c>
      <c r="B43" s="203" t="s">
        <v>453</v>
      </c>
      <c r="C43" s="207">
        <v>58031</v>
      </c>
      <c r="D43" s="201">
        <f>CO_TREASURER_EXP!D28</f>
        <v>61651</v>
      </c>
      <c r="E43" s="201">
        <f>CO_TREASURER_EXP!E28</f>
        <v>68290.617539999992</v>
      </c>
    </row>
    <row r="44" spans="1:5" x14ac:dyDescent="0.25">
      <c r="A44" s="200" t="s">
        <v>437</v>
      </c>
      <c r="B44" s="203" t="s">
        <v>454</v>
      </c>
      <c r="C44" s="207">
        <v>100006</v>
      </c>
      <c r="D44" s="201">
        <f>EXT_SERV_EXP!D27</f>
        <v>99107</v>
      </c>
      <c r="E44" s="201">
        <f>EXT_SERV_EXP!E27</f>
        <v>122336.11684</v>
      </c>
    </row>
    <row r="45" spans="1:5" x14ac:dyDescent="0.25">
      <c r="A45" s="200" t="s">
        <v>438</v>
      </c>
      <c r="B45" s="203" t="s">
        <v>455</v>
      </c>
      <c r="C45" s="207">
        <v>4910</v>
      </c>
      <c r="D45" s="201">
        <f>VER_OFF_EXP!D19</f>
        <v>4910</v>
      </c>
      <c r="E45" s="201">
        <f>VER_OFF_EXP!E19</f>
        <v>5955.4206450000001</v>
      </c>
    </row>
    <row r="46" spans="1:5" x14ac:dyDescent="0.25">
      <c r="A46" s="200" t="s">
        <v>439</v>
      </c>
      <c r="B46" s="203" t="s">
        <v>456</v>
      </c>
      <c r="C46" s="207">
        <v>22870</v>
      </c>
      <c r="D46" s="201">
        <f>D_JUDGE_EXP!D11</f>
        <v>22870</v>
      </c>
      <c r="E46" s="201">
        <f>D_JUDGE_EXP!E11</f>
        <v>25617</v>
      </c>
    </row>
    <row r="47" spans="1:5" x14ac:dyDescent="0.25">
      <c r="A47" s="211">
        <v>911</v>
      </c>
      <c r="B47" s="203" t="s">
        <v>457</v>
      </c>
      <c r="C47" s="207">
        <v>244906</v>
      </c>
      <c r="D47" s="201">
        <f>'911_EXP'!D28</f>
        <v>277261</v>
      </c>
      <c r="E47" s="201">
        <f>'911_EXP'!E28</f>
        <v>242938.89991000001</v>
      </c>
    </row>
    <row r="48" spans="1:5" x14ac:dyDescent="0.25">
      <c r="A48" s="200" t="s">
        <v>440</v>
      </c>
      <c r="B48" s="203" t="s">
        <v>458</v>
      </c>
      <c r="C48" s="207">
        <v>62850</v>
      </c>
      <c r="D48" s="201">
        <f>JAIL_EXP!D28</f>
        <v>238055</v>
      </c>
      <c r="E48" s="201">
        <f>JAIL_EXP!E28</f>
        <v>335460.39621000004</v>
      </c>
    </row>
    <row r="49" spans="1:5" x14ac:dyDescent="0.25">
      <c r="A49" s="200" t="s">
        <v>441</v>
      </c>
      <c r="B49" s="203" t="s">
        <v>459</v>
      </c>
      <c r="C49" s="207">
        <v>30123</v>
      </c>
      <c r="D49" s="201">
        <f>DA_EXP!D9</f>
        <v>34955</v>
      </c>
      <c r="E49" s="201">
        <f>DA_EXP!E9</f>
        <v>34955</v>
      </c>
    </row>
    <row r="50" spans="1:5" x14ac:dyDescent="0.25">
      <c r="A50" s="200" t="s">
        <v>442</v>
      </c>
      <c r="B50" s="203" t="s">
        <v>460</v>
      </c>
      <c r="C50" s="207">
        <v>9954</v>
      </c>
      <c r="D50" s="201">
        <f>D_PROBATION_EXP!D12</f>
        <v>9954</v>
      </c>
      <c r="E50" s="201">
        <f>D_PROBATION_EXP!E12</f>
        <v>9954</v>
      </c>
    </row>
    <row r="51" spans="1:5" x14ac:dyDescent="0.25">
      <c r="A51" s="200" t="s">
        <v>443</v>
      </c>
      <c r="B51" s="203" t="s">
        <v>461</v>
      </c>
      <c r="C51" s="207">
        <v>83740</v>
      </c>
      <c r="D51" s="201">
        <f>JP_EXP!D23</f>
        <v>89160</v>
      </c>
      <c r="E51" s="201">
        <f>JP_EXP!E23</f>
        <v>103419.97018999999</v>
      </c>
    </row>
    <row r="52" spans="1:5" x14ac:dyDescent="0.25">
      <c r="A52" s="200" t="s">
        <v>444</v>
      </c>
      <c r="B52" s="203" t="s">
        <v>462</v>
      </c>
      <c r="C52" s="207">
        <v>500</v>
      </c>
      <c r="D52" s="201">
        <f>DPS_EXP!D12</f>
        <v>500</v>
      </c>
      <c r="E52" s="201">
        <f>DPS_EXP!E12</f>
        <v>500</v>
      </c>
    </row>
    <row r="53" spans="1:5" x14ac:dyDescent="0.25">
      <c r="A53" s="200" t="s">
        <v>445</v>
      </c>
      <c r="B53" s="203" t="s">
        <v>463</v>
      </c>
      <c r="C53" s="207">
        <v>0</v>
      </c>
      <c r="D53" s="201">
        <f>CONSTABLE_EXP!D22</f>
        <v>0</v>
      </c>
      <c r="E53" s="201">
        <f>CONSTABLE_EXP!G22</f>
        <v>0</v>
      </c>
    </row>
    <row r="54" spans="1:5" x14ac:dyDescent="0.25">
      <c r="A54" s="228" t="s">
        <v>47</v>
      </c>
      <c r="B54" s="208"/>
      <c r="C54" s="231">
        <f>GENERAL_EXP!C21</f>
        <v>54256</v>
      </c>
      <c r="D54" s="231">
        <f>GENERAL_EXP!D21</f>
        <v>49274</v>
      </c>
      <c r="E54" s="231">
        <f>GENERAL_EXP!E21</f>
        <v>51873</v>
      </c>
    </row>
    <row r="55" spans="1:5" x14ac:dyDescent="0.25">
      <c r="A55" s="228" t="s">
        <v>832</v>
      </c>
      <c r="B55" s="208"/>
      <c r="C55" s="231">
        <f>'R&amp;B_INC&amp;EXP'!C31</f>
        <v>10865</v>
      </c>
      <c r="D55" s="231">
        <f>'R&amp;B_INC&amp;EXP'!D31</f>
        <v>10027</v>
      </c>
      <c r="E55" s="231">
        <f>'R&amp;B_INC&amp;EXP'!E31</f>
        <v>11462</v>
      </c>
    </row>
    <row r="56" spans="1:5" x14ac:dyDescent="0.25">
      <c r="A56" s="237" t="s">
        <v>837</v>
      </c>
      <c r="B56" s="208"/>
      <c r="C56" s="231">
        <f>CO_JUDGE_EXP!C24+CO_ATTORNEY_EXP!C21+CO_DIST_CLK_EXP!C24+TAX_ASSR_COL_EXP!C31+CO_TREASURER_EXP!C25+SHERIFF_EXP!C33+VER_OFF_EXP!C15+'911_EXP'!C25+JAIL_EXP!C25+JP_EXP!C20+'R&amp;B_INC&amp;EXP'!C47</f>
        <v>5000</v>
      </c>
      <c r="D56" s="231">
        <f>CO_JUDGE_EXP!D24+CO_ATTORNEY_EXP!D21+CO_DIST_CLK_EXP!D24+TAX_ASSR_COL_EXP!D31+CO_TREASURER_EXP!D25+SHERIFF_EXP!D33+VER_OFF_EXP!D15+'911_EXP'!D25+JAIL_EXP!D25+JP_EXP!D20+'R&amp;B_INC&amp;EXP'!D47</f>
        <v>3600</v>
      </c>
      <c r="E56" s="231">
        <f>CO_JUDGE_EXP!E24+CO_ATTORNEY_EXP!E21+CO_DIST_CLK_EXP!E24+TAX_ASSR_COL_EXP!E31+CO_TREASURER_EXP!E25+SHERIFF_EXP!E33+'911_EXP'!E25+JAIL_EXP!E25+JP_EXP!E20+'R&amp;B_INC&amp;EXP'!E47+VER_OFF_EXP!E15</f>
        <v>13680</v>
      </c>
    </row>
    <row r="57" spans="1:5" x14ac:dyDescent="0.25">
      <c r="A57" s="200"/>
      <c r="B57" s="203"/>
      <c r="C57" s="207"/>
      <c r="D57" s="201"/>
      <c r="E57" s="201"/>
    </row>
    <row r="58" spans="1:5" x14ac:dyDescent="0.25">
      <c r="A58" s="200" t="s">
        <v>30</v>
      </c>
      <c r="B58" s="203"/>
      <c r="C58" s="207">
        <f>SUM(C37:C57)</f>
        <v>2060089</v>
      </c>
      <c r="D58" s="201">
        <f>SUM(D37:D57)</f>
        <v>2243372</v>
      </c>
      <c r="E58" s="201">
        <f>SUM(E37:E57)</f>
        <v>2470745.8870949997</v>
      </c>
    </row>
    <row r="59" spans="1:5" x14ac:dyDescent="0.25">
      <c r="A59" s="200"/>
      <c r="B59" s="203"/>
      <c r="C59" s="207"/>
      <c r="D59" s="201"/>
      <c r="E59" s="201"/>
    </row>
    <row r="60" spans="1:5" x14ac:dyDescent="0.25">
      <c r="A60" s="200" t="s">
        <v>446</v>
      </c>
      <c r="B60" s="203"/>
      <c r="C60" s="207">
        <f>C33-C58</f>
        <v>-28842</v>
      </c>
      <c r="D60" s="201">
        <f>D33-D58</f>
        <v>17883</v>
      </c>
      <c r="E60" s="201">
        <f>E33-E58</f>
        <v>7086.1129050003365</v>
      </c>
    </row>
    <row r="61" spans="1:5" x14ac:dyDescent="0.25">
      <c r="C61" s="118"/>
    </row>
    <row r="62" spans="1:5" x14ac:dyDescent="0.25">
      <c r="C62" s="118"/>
    </row>
    <row r="63" spans="1:5" x14ac:dyDescent="0.25">
      <c r="C63" s="118"/>
    </row>
    <row r="64" spans="1:5" x14ac:dyDescent="0.25">
      <c r="C64" s="18"/>
    </row>
  </sheetData>
  <mergeCells count="1">
    <mergeCell ref="A4:A5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28"/>
  <sheetViews>
    <sheetView workbookViewId="0">
      <selection activeCell="A2" sqref="A2"/>
    </sheetView>
  </sheetViews>
  <sheetFormatPr defaultRowHeight="15" x14ac:dyDescent="0.25"/>
  <cols>
    <col min="1" max="1" width="23.28515625" style="4" customWidth="1"/>
    <col min="2" max="2" width="10.7109375" style="4" customWidth="1"/>
    <col min="3" max="3" width="11.28515625" style="130" customWidth="1"/>
    <col min="4" max="4" width="11.42578125" style="134" customWidth="1"/>
    <col min="5" max="5" width="11" style="134" customWidth="1"/>
  </cols>
  <sheetData>
    <row r="1" spans="1:5" x14ac:dyDescent="0.25">
      <c r="A1" s="1" t="s">
        <v>475</v>
      </c>
      <c r="B1" s="1"/>
      <c r="C1" s="129"/>
      <c r="D1" s="133"/>
      <c r="E1" s="133"/>
    </row>
    <row r="2" spans="1:5" x14ac:dyDescent="0.25">
      <c r="A2" s="98" t="s">
        <v>829</v>
      </c>
      <c r="B2"/>
    </row>
    <row r="3" spans="1:5" x14ac:dyDescent="0.25">
      <c r="A3" s="4" t="s">
        <v>476</v>
      </c>
      <c r="B3" s="4" t="s">
        <v>482</v>
      </c>
    </row>
    <row r="4" spans="1:5" x14ac:dyDescent="0.25">
      <c r="A4" s="2"/>
    </row>
    <row r="5" spans="1:5" x14ac:dyDescent="0.25">
      <c r="A5" s="244" t="s">
        <v>0</v>
      </c>
      <c r="B5" s="15" t="s">
        <v>736</v>
      </c>
      <c r="C5" s="131" t="s">
        <v>757</v>
      </c>
      <c r="D5" s="135" t="s">
        <v>760</v>
      </c>
      <c r="E5" s="135" t="s">
        <v>764</v>
      </c>
    </row>
    <row r="6" spans="1:5" x14ac:dyDescent="0.25">
      <c r="A6" s="244"/>
      <c r="B6" s="5"/>
      <c r="C6" s="132" t="s">
        <v>741</v>
      </c>
      <c r="D6" s="136" t="s">
        <v>741</v>
      </c>
      <c r="E6" s="206" t="s">
        <v>741</v>
      </c>
    </row>
    <row r="7" spans="1:5" x14ac:dyDescent="0.25">
      <c r="A7" s="3" t="s">
        <v>2</v>
      </c>
      <c r="B7" s="18" t="s">
        <v>483</v>
      </c>
      <c r="C7" s="130">
        <v>500</v>
      </c>
      <c r="D7" s="134">
        <v>500</v>
      </c>
      <c r="E7" s="134">
        <v>500</v>
      </c>
    </row>
    <row r="8" spans="1:5" x14ac:dyDescent="0.25">
      <c r="A8" s="3" t="s">
        <v>477</v>
      </c>
      <c r="B8" s="18" t="s">
        <v>484</v>
      </c>
    </row>
    <row r="9" spans="1:5" x14ac:dyDescent="0.25">
      <c r="A9" s="3" t="s">
        <v>478</v>
      </c>
      <c r="B9" s="19" t="s">
        <v>485</v>
      </c>
      <c r="E9" s="134">
        <v>10000</v>
      </c>
    </row>
    <row r="10" spans="1:5" ht="24" x14ac:dyDescent="0.25">
      <c r="A10" s="3" t="s">
        <v>479</v>
      </c>
      <c r="B10" s="19" t="s">
        <v>486</v>
      </c>
    </row>
    <row r="11" spans="1:5" x14ac:dyDescent="0.25">
      <c r="A11" s="3" t="s">
        <v>20</v>
      </c>
      <c r="B11" s="18" t="s">
        <v>487</v>
      </c>
      <c r="C11" s="130">
        <v>5481</v>
      </c>
      <c r="D11" s="134">
        <v>5481</v>
      </c>
      <c r="E11" s="134">
        <v>5481</v>
      </c>
    </row>
    <row r="12" spans="1:5" x14ac:dyDescent="0.25">
      <c r="A12" s="3" t="s">
        <v>22</v>
      </c>
      <c r="B12" s="18" t="s">
        <v>488</v>
      </c>
      <c r="C12" s="130">
        <v>1410</v>
      </c>
      <c r="D12" s="134">
        <v>1410</v>
      </c>
      <c r="E12" s="134">
        <v>1410</v>
      </c>
    </row>
    <row r="13" spans="1:5" x14ac:dyDescent="0.25">
      <c r="A13" s="3" t="s">
        <v>468</v>
      </c>
      <c r="B13" s="3" t="s">
        <v>28</v>
      </c>
      <c r="C13" s="130">
        <f>SUM(C7:C12)</f>
        <v>7391</v>
      </c>
      <c r="D13" s="134">
        <f>SUM(D7:D12)</f>
        <v>7391</v>
      </c>
      <c r="E13" s="134">
        <f>SUM(E7:E12)</f>
        <v>17391</v>
      </c>
    </row>
    <row r="15" spans="1:5" x14ac:dyDescent="0.25">
      <c r="A15" s="121"/>
      <c r="D15" s="135"/>
    </row>
    <row r="16" spans="1:5" x14ac:dyDescent="0.25">
      <c r="A16" s="120"/>
      <c r="B16" s="120"/>
    </row>
    <row r="17" spans="1:11" x14ac:dyDescent="0.25">
      <c r="A17" s="13"/>
      <c r="B17" s="13"/>
    </row>
    <row r="18" spans="1:11" x14ac:dyDescent="0.25">
      <c r="B18" s="4" t="s">
        <v>748</v>
      </c>
    </row>
    <row r="19" spans="1:11" x14ac:dyDescent="0.25">
      <c r="A19" s="2"/>
    </row>
    <row r="20" spans="1:11" x14ac:dyDescent="0.25">
      <c r="A20" s="244" t="s">
        <v>0</v>
      </c>
      <c r="B20" s="15" t="s">
        <v>736</v>
      </c>
      <c r="C20" s="131" t="s">
        <v>757</v>
      </c>
      <c r="D20" s="135" t="s">
        <v>760</v>
      </c>
      <c r="E20" s="135" t="s">
        <v>764</v>
      </c>
    </row>
    <row r="21" spans="1:11" x14ac:dyDescent="0.25">
      <c r="A21" s="244"/>
      <c r="B21" s="5"/>
      <c r="C21" s="132" t="s">
        <v>741</v>
      </c>
      <c r="D21" s="136" t="s">
        <v>741</v>
      </c>
      <c r="E21" s="136" t="s">
        <v>758</v>
      </c>
      <c r="J21" s="119"/>
      <c r="K21" s="119"/>
    </row>
    <row r="22" spans="1:11" x14ac:dyDescent="0.25">
      <c r="A22" s="3" t="s">
        <v>480</v>
      </c>
      <c r="B22" s="18" t="s">
        <v>489</v>
      </c>
      <c r="C22" s="130">
        <v>5928</v>
      </c>
      <c r="D22" s="134">
        <v>5928</v>
      </c>
      <c r="E22" s="134">
        <v>5928</v>
      </c>
      <c r="K22" s="119"/>
    </row>
    <row r="23" spans="1:11" x14ac:dyDescent="0.25">
      <c r="A23" s="3" t="s">
        <v>481</v>
      </c>
      <c r="B23" s="18" t="s">
        <v>490</v>
      </c>
      <c r="D23" s="173"/>
      <c r="G23" s="119"/>
    </row>
    <row r="24" spans="1:11" x14ac:dyDescent="0.25">
      <c r="A24" s="3" t="s">
        <v>28</v>
      </c>
      <c r="B24" s="3" t="s">
        <v>28</v>
      </c>
      <c r="D24" s="178"/>
    </row>
    <row r="25" spans="1:11" x14ac:dyDescent="0.25">
      <c r="A25" s="3" t="s">
        <v>429</v>
      </c>
      <c r="B25" s="3" t="s">
        <v>28</v>
      </c>
      <c r="C25" s="130">
        <f>SUM(C22:C23)</f>
        <v>5928</v>
      </c>
      <c r="D25" s="130">
        <f>SUM(D22:D23)</f>
        <v>5928</v>
      </c>
      <c r="E25" s="130">
        <f>SUM(E22:E23)</f>
        <v>5928</v>
      </c>
    </row>
    <row r="26" spans="1:11" x14ac:dyDescent="0.25">
      <c r="D26" s="130"/>
    </row>
    <row r="28" spans="1:11" x14ac:dyDescent="0.25">
      <c r="A28" s="4" t="s">
        <v>446</v>
      </c>
      <c r="C28" s="130">
        <f>C13-C25</f>
        <v>1463</v>
      </c>
      <c r="D28" s="130">
        <f>D13-D25</f>
        <v>1463</v>
      </c>
      <c r="E28" s="130">
        <f>E13-E25</f>
        <v>11463</v>
      </c>
    </row>
  </sheetData>
  <mergeCells count="2">
    <mergeCell ref="A5:A6"/>
    <mergeCell ref="A20:A21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6"/>
  <sheetViews>
    <sheetView topLeftCell="A16" workbookViewId="0">
      <selection activeCell="A2" sqref="A2"/>
    </sheetView>
  </sheetViews>
  <sheetFormatPr defaultRowHeight="15" x14ac:dyDescent="0.25"/>
  <cols>
    <col min="1" max="1" width="26.28515625" style="22" customWidth="1"/>
    <col min="2" max="2" width="12" style="22" customWidth="1"/>
    <col min="3" max="3" width="10.7109375" style="149" customWidth="1"/>
    <col min="4" max="4" width="11.85546875" style="170" customWidth="1"/>
    <col min="5" max="5" width="12" style="134" customWidth="1"/>
  </cols>
  <sheetData>
    <row r="1" spans="1:5" x14ac:dyDescent="0.25">
      <c r="A1" s="62" t="s">
        <v>464</v>
      </c>
      <c r="B1" s="62"/>
      <c r="C1" s="150"/>
      <c r="D1" s="192"/>
      <c r="E1" s="190"/>
    </row>
    <row r="2" spans="1:5" x14ac:dyDescent="0.25">
      <c r="A2" s="98" t="s">
        <v>829</v>
      </c>
      <c r="B2"/>
    </row>
    <row r="3" spans="1:5" x14ac:dyDescent="0.25">
      <c r="A3" s="98" t="s">
        <v>749</v>
      </c>
      <c r="B3"/>
    </row>
    <row r="4" spans="1:5" x14ac:dyDescent="0.25">
      <c r="A4" s="23"/>
    </row>
    <row r="5" spans="1:5" x14ac:dyDescent="0.25">
      <c r="A5" s="244" t="s">
        <v>0</v>
      </c>
      <c r="B5" s="15" t="s">
        <v>736</v>
      </c>
      <c r="C5" s="151" t="s">
        <v>757</v>
      </c>
      <c r="D5" s="135" t="s">
        <v>760</v>
      </c>
      <c r="E5" s="222" t="s">
        <v>764</v>
      </c>
    </row>
    <row r="6" spans="1:5" x14ac:dyDescent="0.25">
      <c r="A6" s="244"/>
      <c r="B6" s="5"/>
      <c r="C6" s="152" t="s">
        <v>741</v>
      </c>
      <c r="D6" s="136" t="s">
        <v>741</v>
      </c>
      <c r="E6" s="136" t="s">
        <v>758</v>
      </c>
    </row>
    <row r="7" spans="1:5" ht="24" x14ac:dyDescent="0.25">
      <c r="A7" s="24" t="s">
        <v>465</v>
      </c>
      <c r="B7" s="33" t="s">
        <v>471</v>
      </c>
      <c r="C7" s="149">
        <v>25200</v>
      </c>
      <c r="D7" s="134">
        <v>25200</v>
      </c>
      <c r="E7" s="134">
        <v>25200</v>
      </c>
    </row>
    <row r="8" spans="1:5" ht="24" x14ac:dyDescent="0.25">
      <c r="A8" s="24" t="s">
        <v>466</v>
      </c>
      <c r="B8" s="33" t="s">
        <v>472</v>
      </c>
      <c r="C8" s="157">
        <v>25667</v>
      </c>
      <c r="D8" s="134">
        <v>25667</v>
      </c>
      <c r="E8" s="134">
        <v>25667</v>
      </c>
    </row>
    <row r="9" spans="1:5" x14ac:dyDescent="0.25">
      <c r="A9" s="24"/>
      <c r="B9" s="24"/>
      <c r="C9" s="157"/>
      <c r="D9" s="134"/>
    </row>
    <row r="10" spans="1:5" x14ac:dyDescent="0.25">
      <c r="A10" s="24" t="s">
        <v>467</v>
      </c>
      <c r="B10" s="24"/>
      <c r="C10" s="157">
        <v>6944</v>
      </c>
      <c r="D10" s="134">
        <v>6944</v>
      </c>
      <c r="E10" s="134">
        <v>6944</v>
      </c>
    </row>
    <row r="11" spans="1:5" x14ac:dyDescent="0.25">
      <c r="A11" s="24" t="s">
        <v>28</v>
      </c>
      <c r="B11" s="24" t="s">
        <v>28</v>
      </c>
      <c r="C11" s="157"/>
      <c r="D11" s="134"/>
    </row>
    <row r="12" spans="1:5" x14ac:dyDescent="0.25">
      <c r="A12" s="3" t="s">
        <v>468</v>
      </c>
      <c r="B12" s="3" t="s">
        <v>28</v>
      </c>
      <c r="C12" s="157">
        <f>SUM(C7:C10)</f>
        <v>57811</v>
      </c>
      <c r="D12" s="134">
        <f>SUM(D7:D11)</f>
        <v>57811</v>
      </c>
      <c r="E12" s="134">
        <f>SUM(E7:E11)</f>
        <v>57811</v>
      </c>
    </row>
    <row r="13" spans="1:5" x14ac:dyDescent="0.25">
      <c r="D13" s="134"/>
    </row>
    <row r="14" spans="1:5" x14ac:dyDescent="0.25">
      <c r="A14" s="63"/>
      <c r="B14" s="64"/>
      <c r="D14" s="134"/>
    </row>
    <row r="15" spans="1:5" x14ac:dyDescent="0.25">
      <c r="A15" s="244" t="s">
        <v>0</v>
      </c>
      <c r="B15" s="15" t="s">
        <v>736</v>
      </c>
      <c r="C15" s="151" t="s">
        <v>757</v>
      </c>
      <c r="D15" s="135" t="s">
        <v>760</v>
      </c>
      <c r="E15" s="222" t="s">
        <v>764</v>
      </c>
    </row>
    <row r="16" spans="1:5" x14ac:dyDescent="0.25">
      <c r="A16" s="244"/>
      <c r="B16" s="5"/>
      <c r="C16" s="152" t="s">
        <v>741</v>
      </c>
      <c r="D16" s="136" t="s">
        <v>741</v>
      </c>
      <c r="E16" s="206" t="s">
        <v>741</v>
      </c>
    </row>
    <row r="17" spans="1:5" x14ac:dyDescent="0.25">
      <c r="A17" s="24" t="s">
        <v>431</v>
      </c>
      <c r="B17" s="33" t="s">
        <v>473</v>
      </c>
      <c r="C17" s="149">
        <v>25200</v>
      </c>
      <c r="D17" s="134">
        <v>25200</v>
      </c>
      <c r="E17" s="134">
        <v>25200</v>
      </c>
    </row>
    <row r="18" spans="1:5" x14ac:dyDescent="0.25">
      <c r="A18" s="24" t="s">
        <v>469</v>
      </c>
      <c r="B18" s="33" t="s">
        <v>162</v>
      </c>
      <c r="C18" s="149">
        <v>1928</v>
      </c>
      <c r="D18" s="134">
        <v>1928</v>
      </c>
      <c r="E18" s="134">
        <v>1928</v>
      </c>
    </row>
    <row r="19" spans="1:5" x14ac:dyDescent="0.25">
      <c r="A19" s="24" t="s">
        <v>180</v>
      </c>
      <c r="B19" s="33" t="s">
        <v>163</v>
      </c>
      <c r="D19" s="134"/>
    </row>
    <row r="20" spans="1:5" x14ac:dyDescent="0.25">
      <c r="A20" s="24" t="s">
        <v>148</v>
      </c>
      <c r="B20" s="33" t="s">
        <v>164</v>
      </c>
      <c r="C20" s="149">
        <v>1512</v>
      </c>
      <c r="D20" s="134">
        <v>1512</v>
      </c>
      <c r="E20" s="134">
        <v>1512</v>
      </c>
    </row>
    <row r="21" spans="1:5" x14ac:dyDescent="0.25">
      <c r="A21" s="24"/>
      <c r="B21" s="33"/>
      <c r="D21" s="134"/>
    </row>
    <row r="22" spans="1:5" x14ac:dyDescent="0.25">
      <c r="A22" s="24"/>
      <c r="B22" s="33"/>
      <c r="D22" s="134"/>
    </row>
    <row r="23" spans="1:5" x14ac:dyDescent="0.25">
      <c r="A23" s="24" t="s">
        <v>470</v>
      </c>
      <c r="B23" s="33" t="s">
        <v>474</v>
      </c>
      <c r="C23" s="157">
        <v>25667</v>
      </c>
      <c r="D23" s="134">
        <v>25667</v>
      </c>
      <c r="E23" s="134">
        <v>25667</v>
      </c>
    </row>
    <row r="24" spans="1:5" x14ac:dyDescent="0.25">
      <c r="A24" s="24" t="s">
        <v>469</v>
      </c>
      <c r="B24" s="33" t="s">
        <v>183</v>
      </c>
      <c r="C24" s="157">
        <v>1964</v>
      </c>
      <c r="D24" s="134">
        <v>1964</v>
      </c>
      <c r="E24" s="134">
        <v>1964</v>
      </c>
    </row>
    <row r="25" spans="1:5" x14ac:dyDescent="0.25">
      <c r="A25" s="24" t="s">
        <v>180</v>
      </c>
      <c r="B25" s="33" t="s">
        <v>184</v>
      </c>
      <c r="C25" s="157"/>
      <c r="D25" s="134"/>
    </row>
    <row r="26" spans="1:5" x14ac:dyDescent="0.25">
      <c r="A26" s="24" t="s">
        <v>148</v>
      </c>
      <c r="B26" s="33" t="s">
        <v>185</v>
      </c>
      <c r="C26" s="157">
        <v>1540</v>
      </c>
      <c r="D26" s="134">
        <v>1540</v>
      </c>
      <c r="E26" s="134">
        <v>1540</v>
      </c>
    </row>
    <row r="27" spans="1:5" x14ac:dyDescent="0.25">
      <c r="A27" s="24"/>
      <c r="B27" s="65"/>
      <c r="C27" s="157"/>
      <c r="D27" s="134"/>
    </row>
    <row r="28" spans="1:5" x14ac:dyDescent="0.25">
      <c r="A28" s="24" t="s">
        <v>28</v>
      </c>
      <c r="B28" s="24"/>
      <c r="C28" s="157"/>
      <c r="D28" s="134"/>
    </row>
    <row r="29" spans="1:5" x14ac:dyDescent="0.25">
      <c r="A29" s="24" t="s">
        <v>429</v>
      </c>
      <c r="B29" s="24"/>
      <c r="C29" s="157">
        <f>SUM(C17:C27)</f>
        <v>57811</v>
      </c>
      <c r="D29" s="134">
        <f>SUM(D17:D28)</f>
        <v>57811</v>
      </c>
      <c r="E29" s="134">
        <f>SUM(E17:E28)</f>
        <v>57811</v>
      </c>
    </row>
    <row r="30" spans="1:5" x14ac:dyDescent="0.25">
      <c r="A30" s="24"/>
      <c r="B30" s="24"/>
      <c r="D30" s="134"/>
    </row>
    <row r="31" spans="1:5" x14ac:dyDescent="0.25">
      <c r="A31" s="4" t="s">
        <v>446</v>
      </c>
      <c r="B31" s="4"/>
      <c r="C31" s="158">
        <f>C12-C29</f>
        <v>0</v>
      </c>
      <c r="D31" s="158">
        <f>D12-D29</f>
        <v>0</v>
      </c>
      <c r="E31" s="130">
        <f>E12-E29</f>
        <v>0</v>
      </c>
    </row>
    <row r="35" spans="1:2" x14ac:dyDescent="0.25">
      <c r="A35" s="24"/>
      <c r="B35" s="65"/>
    </row>
    <row r="36" spans="1:2" x14ac:dyDescent="0.25">
      <c r="A36" s="24"/>
      <c r="B36" s="65"/>
    </row>
  </sheetData>
  <mergeCells count="2">
    <mergeCell ref="A5:A6"/>
    <mergeCell ref="A15:A1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  <ignoredErrors>
    <ignoredError sqref="B7:B8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53"/>
  <sheetViews>
    <sheetView tabSelected="1" workbookViewId="0">
      <selection activeCell="E14" sqref="E14"/>
    </sheetView>
  </sheetViews>
  <sheetFormatPr defaultRowHeight="15" x14ac:dyDescent="0.25"/>
  <cols>
    <col min="1" max="1" width="29" style="60" customWidth="1"/>
    <col min="2" max="2" width="12.28515625" style="28" customWidth="1"/>
    <col min="3" max="3" width="14.28515625" style="130" customWidth="1"/>
    <col min="4" max="4" width="13.28515625" style="160" customWidth="1"/>
    <col min="5" max="5" width="12.7109375" style="165" customWidth="1"/>
    <col min="6" max="6" width="12.85546875" style="160" customWidth="1"/>
    <col min="7" max="7" width="8.85546875" hidden="1" customWidth="1"/>
  </cols>
  <sheetData>
    <row r="1" spans="1:31" x14ac:dyDescent="0.25">
      <c r="A1" s="20" t="s">
        <v>491</v>
      </c>
      <c r="B1" s="25"/>
      <c r="C1" s="129"/>
      <c r="D1" s="183"/>
      <c r="E1" s="220"/>
    </row>
    <row r="2" spans="1:31" s="99" customFormat="1" x14ac:dyDescent="0.25">
      <c r="A2" s="101" t="s">
        <v>829</v>
      </c>
      <c r="C2" s="130"/>
      <c r="D2" s="161"/>
      <c r="E2" s="165"/>
      <c r="F2" s="161"/>
    </row>
    <row r="3" spans="1:31" x14ac:dyDescent="0.25">
      <c r="A3" s="60" t="s">
        <v>492</v>
      </c>
    </row>
    <row r="4" spans="1:31" x14ac:dyDescent="0.25">
      <c r="A4" s="248" t="s">
        <v>0</v>
      </c>
      <c r="B4" s="8" t="s">
        <v>736</v>
      </c>
      <c r="C4" s="131" t="s">
        <v>757</v>
      </c>
      <c r="D4" s="181" t="s">
        <v>760</v>
      </c>
      <c r="E4" s="215" t="s">
        <v>764</v>
      </c>
      <c r="F4" s="162"/>
    </row>
    <row r="5" spans="1:31" x14ac:dyDescent="0.25">
      <c r="A5" s="248"/>
      <c r="B5" s="6"/>
      <c r="C5" s="132" t="s">
        <v>741</v>
      </c>
      <c r="D5" s="182" t="s">
        <v>741</v>
      </c>
      <c r="E5" s="182" t="s">
        <v>741</v>
      </c>
      <c r="F5" s="163"/>
    </row>
    <row r="6" spans="1:31" x14ac:dyDescent="0.25">
      <c r="A6" s="66" t="s">
        <v>493</v>
      </c>
      <c r="B6" s="29">
        <v>4106</v>
      </c>
      <c r="C6" s="130">
        <v>275000</v>
      </c>
      <c r="D6" s="130">
        <v>275000</v>
      </c>
      <c r="E6" s="165">
        <v>275000</v>
      </c>
      <c r="F6" s="130"/>
    </row>
    <row r="7" spans="1:31" x14ac:dyDescent="0.25">
      <c r="A7" s="66" t="s">
        <v>494</v>
      </c>
      <c r="B7" s="29">
        <v>4202</v>
      </c>
      <c r="C7" s="130">
        <v>38000</v>
      </c>
      <c r="D7" s="130">
        <v>45000</v>
      </c>
      <c r="E7" s="165">
        <v>35000</v>
      </c>
      <c r="F7" s="130"/>
    </row>
    <row r="8" spans="1:31" x14ac:dyDescent="0.25">
      <c r="A8" s="66" t="s">
        <v>21</v>
      </c>
      <c r="B8" s="29">
        <v>4300</v>
      </c>
      <c r="C8" s="130">
        <v>150000</v>
      </c>
      <c r="D8" s="130">
        <v>150000</v>
      </c>
      <c r="E8" s="165">
        <v>175000</v>
      </c>
      <c r="F8" s="130"/>
    </row>
    <row r="9" spans="1:31" x14ac:dyDescent="0.25">
      <c r="A9" s="66" t="s">
        <v>20</v>
      </c>
      <c r="B9" s="29">
        <v>4401</v>
      </c>
      <c r="C9" s="130">
        <v>300782</v>
      </c>
      <c r="D9" s="130">
        <v>325738</v>
      </c>
      <c r="E9" s="165">
        <v>409303</v>
      </c>
      <c r="F9" s="130"/>
    </row>
    <row r="10" spans="1:31" x14ac:dyDescent="0.25">
      <c r="A10" s="66" t="s">
        <v>22</v>
      </c>
      <c r="B10" s="30">
        <v>4402</v>
      </c>
      <c r="C10" s="130">
        <v>48864</v>
      </c>
      <c r="D10" s="130">
        <v>111784</v>
      </c>
      <c r="E10" s="165">
        <v>170440</v>
      </c>
      <c r="F10" s="130"/>
    </row>
    <row r="11" spans="1:31" x14ac:dyDescent="0.25">
      <c r="A11" s="66" t="s">
        <v>495</v>
      </c>
      <c r="B11" s="30"/>
    </row>
    <row r="12" spans="1:31" x14ac:dyDescent="0.25">
      <c r="A12" s="66"/>
      <c r="B12" s="29" t="s">
        <v>28</v>
      </c>
    </row>
    <row r="13" spans="1:31" x14ac:dyDescent="0.25">
      <c r="A13" s="66" t="s">
        <v>468</v>
      </c>
      <c r="B13" s="29"/>
      <c r="C13" s="130">
        <f>SUM(C6:C11)</f>
        <v>812646</v>
      </c>
      <c r="D13" s="165">
        <f>SUM(D6:D12)</f>
        <v>907522</v>
      </c>
      <c r="E13" s="165">
        <f>SUM(E6:E12)</f>
        <v>1064743</v>
      </c>
      <c r="F13" s="165"/>
    </row>
    <row r="14" spans="1:31" x14ac:dyDescent="0.25">
      <c r="A14"/>
      <c r="B14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1:31" s="107" customFormat="1" x14ac:dyDescent="0.25">
      <c r="A15" s="59" t="s">
        <v>496</v>
      </c>
      <c r="B15" s="61"/>
      <c r="C15" s="129"/>
      <c r="D15" s="183"/>
      <c r="E15" s="220"/>
      <c r="F15" s="164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1:31" x14ac:dyDescent="0.25">
      <c r="A16" s="248" t="s">
        <v>0</v>
      </c>
      <c r="B16" s="8" t="s">
        <v>736</v>
      </c>
      <c r="C16" s="131" t="s">
        <v>757</v>
      </c>
      <c r="D16" s="181" t="s">
        <v>760</v>
      </c>
      <c r="E16" s="215" t="s">
        <v>764</v>
      </c>
      <c r="F16" s="162"/>
    </row>
    <row r="17" spans="1:6" x14ac:dyDescent="0.25">
      <c r="A17" s="248"/>
      <c r="B17" s="6"/>
      <c r="C17" s="132" t="s">
        <v>741</v>
      </c>
      <c r="D17" s="182" t="s">
        <v>741</v>
      </c>
      <c r="E17" s="206" t="s">
        <v>741</v>
      </c>
      <c r="F17" s="163"/>
    </row>
    <row r="18" spans="1:6" x14ac:dyDescent="0.25">
      <c r="A18" s="66" t="s">
        <v>497</v>
      </c>
      <c r="B18" s="29" t="s">
        <v>512</v>
      </c>
      <c r="C18" s="130">
        <v>150229</v>
      </c>
      <c r="D18" s="130">
        <v>142120</v>
      </c>
      <c r="E18" s="165">
        <f>[1]Sheet1!$E$78+[1]Sheet1!$E$79+[1]Sheet1!$E$80+[1]Sheet1!$E$81</f>
        <v>154920.07999999999</v>
      </c>
      <c r="F18" s="130"/>
    </row>
    <row r="19" spans="1:6" x14ac:dyDescent="0.25">
      <c r="A19" s="66" t="s">
        <v>838</v>
      </c>
      <c r="B19" s="29" t="s">
        <v>512</v>
      </c>
      <c r="D19" s="130"/>
      <c r="E19" s="165">
        <f>[1]Sheet1!$E$69</f>
        <v>54500.1</v>
      </c>
      <c r="F19" s="130"/>
    </row>
    <row r="20" spans="1:6" x14ac:dyDescent="0.25">
      <c r="A20" s="66" t="s">
        <v>498</v>
      </c>
      <c r="B20" s="29" t="s">
        <v>512</v>
      </c>
      <c r="C20" s="130">
        <v>150585</v>
      </c>
      <c r="D20" s="130">
        <v>201619</v>
      </c>
      <c r="E20" s="165">
        <f>[1]Sheet1!$E$70+[1]Sheet1!$E$71+[1]Sheet1!$E$72+[1]Sheet1!$E$73+[1]Sheet1!$E$74+[1]Sheet1!$E$75</f>
        <v>168585.3</v>
      </c>
      <c r="F20" s="130"/>
    </row>
    <row r="21" spans="1:6" x14ac:dyDescent="0.25">
      <c r="A21" s="66" t="s">
        <v>499</v>
      </c>
      <c r="B21" s="29" t="s">
        <v>512</v>
      </c>
      <c r="C21" s="130">
        <v>0</v>
      </c>
      <c r="D21" s="130">
        <v>0</v>
      </c>
      <c r="E21" s="165">
        <v>0</v>
      </c>
      <c r="F21" s="130"/>
    </row>
    <row r="22" spans="1:6" x14ac:dyDescent="0.25">
      <c r="A22" s="66" t="s">
        <v>32</v>
      </c>
      <c r="B22" s="29" t="s">
        <v>513</v>
      </c>
      <c r="C22" s="130">
        <v>23196</v>
      </c>
      <c r="D22" s="130">
        <v>26296</v>
      </c>
      <c r="E22" s="165">
        <f>[1]Sheet1!$I$76+[1]Sheet1!$I$82</f>
        <v>28917.41922</v>
      </c>
      <c r="F22" s="130"/>
    </row>
    <row r="23" spans="1:6" x14ac:dyDescent="0.25">
      <c r="A23" s="66" t="s">
        <v>180</v>
      </c>
      <c r="B23" s="29" t="s">
        <v>514</v>
      </c>
      <c r="C23" s="130">
        <v>35000</v>
      </c>
      <c r="D23" s="130">
        <v>41440</v>
      </c>
      <c r="E23" s="165">
        <v>39582</v>
      </c>
      <c r="F23" s="130"/>
    </row>
    <row r="24" spans="1:6" x14ac:dyDescent="0.25">
      <c r="A24" s="66" t="s">
        <v>34</v>
      </c>
      <c r="B24" s="29" t="s">
        <v>515</v>
      </c>
      <c r="C24" s="130">
        <v>18193</v>
      </c>
      <c r="D24" s="130">
        <v>20624</v>
      </c>
      <c r="E24" s="165">
        <f>[1]Sheet1!$H$76+[1]Sheet1!$H$82</f>
        <v>22680.328799999999</v>
      </c>
      <c r="F24" s="130"/>
    </row>
    <row r="25" spans="1:6" x14ac:dyDescent="0.25">
      <c r="A25" s="66" t="s">
        <v>35</v>
      </c>
      <c r="B25" s="29" t="s">
        <v>516</v>
      </c>
      <c r="C25" s="130">
        <v>6500</v>
      </c>
      <c r="D25" s="130">
        <v>6000</v>
      </c>
      <c r="E25" s="165">
        <v>6000</v>
      </c>
      <c r="F25" s="130"/>
    </row>
    <row r="26" spans="1:6" x14ac:dyDescent="0.25">
      <c r="A26" s="66" t="s">
        <v>38</v>
      </c>
      <c r="B26" s="29" t="s">
        <v>517</v>
      </c>
      <c r="C26" s="130">
        <v>5500</v>
      </c>
      <c r="D26" s="130">
        <v>5500</v>
      </c>
      <c r="E26" s="165">
        <v>10000</v>
      </c>
      <c r="F26" s="130"/>
    </row>
    <row r="27" spans="1:6" x14ac:dyDescent="0.25">
      <c r="A27" s="66" t="s">
        <v>241</v>
      </c>
      <c r="B27" s="29" t="s">
        <v>518</v>
      </c>
      <c r="C27" s="130">
        <v>300</v>
      </c>
      <c r="D27" s="130">
        <v>300</v>
      </c>
      <c r="E27" s="165">
        <v>2000</v>
      </c>
      <c r="F27" s="130"/>
    </row>
    <row r="28" spans="1:6" ht="12.6" customHeight="1" x14ac:dyDescent="0.25">
      <c r="A28" s="66" t="s">
        <v>41</v>
      </c>
      <c r="B28" s="29" t="s">
        <v>519</v>
      </c>
      <c r="C28" s="130">
        <v>1000</v>
      </c>
      <c r="D28" s="130">
        <v>500</v>
      </c>
      <c r="E28" s="165">
        <v>1000</v>
      </c>
      <c r="F28" s="130"/>
    </row>
    <row r="29" spans="1:6" x14ac:dyDescent="0.25">
      <c r="A29" s="66" t="s">
        <v>45</v>
      </c>
      <c r="B29" s="29" t="s">
        <v>520</v>
      </c>
      <c r="C29" s="130">
        <v>500</v>
      </c>
      <c r="D29" s="130">
        <v>500</v>
      </c>
      <c r="E29" s="165">
        <v>500</v>
      </c>
      <c r="F29" s="130"/>
    </row>
    <row r="30" spans="1:6" x14ac:dyDescent="0.25">
      <c r="A30" s="66" t="s">
        <v>154</v>
      </c>
      <c r="B30" s="29" t="s">
        <v>521</v>
      </c>
      <c r="C30" s="130">
        <v>600</v>
      </c>
      <c r="D30" s="130">
        <v>600</v>
      </c>
      <c r="E30" s="165">
        <v>600</v>
      </c>
      <c r="F30" s="130"/>
    </row>
    <row r="31" spans="1:6" ht="12" customHeight="1" x14ac:dyDescent="0.25">
      <c r="A31" s="66" t="s">
        <v>500</v>
      </c>
      <c r="B31" s="29" t="s">
        <v>522</v>
      </c>
      <c r="C31" s="130">
        <v>10865</v>
      </c>
      <c r="D31" s="130">
        <v>10027</v>
      </c>
      <c r="E31" s="165">
        <v>11462</v>
      </c>
      <c r="F31" s="130"/>
    </row>
    <row r="32" spans="1:6" x14ac:dyDescent="0.25">
      <c r="A32" s="66" t="s">
        <v>501</v>
      </c>
      <c r="B32" s="29" t="s">
        <v>523</v>
      </c>
      <c r="C32" s="130">
        <v>30000</v>
      </c>
      <c r="D32" s="130">
        <v>30000</v>
      </c>
      <c r="E32" s="165">
        <v>30000</v>
      </c>
      <c r="F32" s="130"/>
    </row>
    <row r="33" spans="1:6" x14ac:dyDescent="0.25">
      <c r="A33" s="66" t="s">
        <v>408</v>
      </c>
      <c r="B33" s="29" t="s">
        <v>524</v>
      </c>
      <c r="C33" s="130">
        <v>50000</v>
      </c>
      <c r="D33" s="130">
        <v>50000</v>
      </c>
      <c r="E33" s="165">
        <v>90000</v>
      </c>
      <c r="F33" s="130"/>
    </row>
    <row r="34" spans="1:6" x14ac:dyDescent="0.25">
      <c r="A34" s="66" t="s">
        <v>245</v>
      </c>
      <c r="B34" s="29" t="s">
        <v>525</v>
      </c>
      <c r="C34" s="130">
        <v>10000</v>
      </c>
      <c r="D34" s="130">
        <v>12000</v>
      </c>
      <c r="E34" s="165">
        <v>17000</v>
      </c>
      <c r="F34" s="130"/>
    </row>
    <row r="35" spans="1:6" x14ac:dyDescent="0.25">
      <c r="A35" s="66" t="s">
        <v>502</v>
      </c>
      <c r="B35" s="29" t="s">
        <v>526</v>
      </c>
      <c r="C35" s="130">
        <v>0</v>
      </c>
      <c r="D35" s="130">
        <v>0</v>
      </c>
      <c r="E35" s="165">
        <v>0</v>
      </c>
      <c r="F35" s="130"/>
    </row>
    <row r="36" spans="1:6" x14ac:dyDescent="0.25">
      <c r="A36" s="66" t="s">
        <v>503</v>
      </c>
      <c r="B36" s="29" t="s">
        <v>527</v>
      </c>
      <c r="C36" s="130">
        <v>30000</v>
      </c>
      <c r="D36" s="130">
        <v>15000</v>
      </c>
      <c r="E36" s="165">
        <v>45000</v>
      </c>
      <c r="F36" s="130"/>
    </row>
    <row r="37" spans="1:6" x14ac:dyDescent="0.25">
      <c r="A37" s="66" t="s">
        <v>504</v>
      </c>
      <c r="B37" s="29" t="s">
        <v>528</v>
      </c>
      <c r="C37" s="130">
        <v>0</v>
      </c>
      <c r="D37" s="130">
        <v>0</v>
      </c>
      <c r="E37" s="165">
        <v>0</v>
      </c>
      <c r="F37" s="130"/>
    </row>
    <row r="38" spans="1:6" x14ac:dyDescent="0.25">
      <c r="A38" s="66" t="s">
        <v>505</v>
      </c>
      <c r="B38" s="29" t="s">
        <v>529</v>
      </c>
      <c r="C38" s="130">
        <v>0</v>
      </c>
      <c r="D38" s="130">
        <v>0</v>
      </c>
      <c r="E38" s="165">
        <v>0</v>
      </c>
      <c r="F38" s="130"/>
    </row>
    <row r="39" spans="1:6" x14ac:dyDescent="0.25">
      <c r="A39" s="66" t="s">
        <v>506</v>
      </c>
      <c r="B39" s="29" t="s">
        <v>530</v>
      </c>
      <c r="C39" s="130">
        <v>0</v>
      </c>
      <c r="D39" s="130">
        <v>0</v>
      </c>
      <c r="E39" s="165">
        <v>0</v>
      </c>
      <c r="F39" s="130"/>
    </row>
    <row r="40" spans="1:6" x14ac:dyDescent="0.25">
      <c r="A40" s="66" t="s">
        <v>507</v>
      </c>
      <c r="B40" s="29" t="s">
        <v>531</v>
      </c>
      <c r="C40" s="130">
        <v>0</v>
      </c>
      <c r="D40" s="130">
        <v>0</v>
      </c>
      <c r="E40" s="165">
        <v>0</v>
      </c>
      <c r="F40" s="130"/>
    </row>
    <row r="41" spans="1:6" x14ac:dyDescent="0.25">
      <c r="A41" s="66" t="s">
        <v>508</v>
      </c>
      <c r="B41" s="29" t="s">
        <v>532</v>
      </c>
      <c r="C41" s="130">
        <v>115920</v>
      </c>
      <c r="D41" s="130">
        <v>166174</v>
      </c>
      <c r="E41" s="165">
        <v>185000</v>
      </c>
      <c r="F41" s="130"/>
    </row>
    <row r="42" spans="1:6" x14ac:dyDescent="0.25">
      <c r="A42" s="66" t="s">
        <v>509</v>
      </c>
      <c r="B42" s="29" t="s">
        <v>533</v>
      </c>
      <c r="C42" s="130">
        <v>38970</v>
      </c>
      <c r="D42" s="130">
        <v>53176</v>
      </c>
      <c r="E42" s="165">
        <v>60000</v>
      </c>
      <c r="F42" s="130"/>
    </row>
    <row r="43" spans="1:6" x14ac:dyDescent="0.25">
      <c r="A43" s="66" t="s">
        <v>68</v>
      </c>
      <c r="B43" s="30" t="s">
        <v>534</v>
      </c>
      <c r="C43" s="130">
        <v>70000</v>
      </c>
      <c r="D43" s="130">
        <v>70000</v>
      </c>
      <c r="E43" s="165">
        <v>70000</v>
      </c>
      <c r="F43" s="130"/>
    </row>
    <row r="44" spans="1:6" x14ac:dyDescent="0.25">
      <c r="A44" s="66" t="s">
        <v>157</v>
      </c>
      <c r="B44" s="29" t="s">
        <v>535</v>
      </c>
      <c r="C44" s="130">
        <v>7500</v>
      </c>
      <c r="D44" s="130">
        <v>7500</v>
      </c>
      <c r="E44" s="165">
        <v>13500</v>
      </c>
      <c r="F44" s="130"/>
    </row>
    <row r="45" spans="1:6" x14ac:dyDescent="0.25">
      <c r="A45" s="66" t="s">
        <v>307</v>
      </c>
      <c r="B45" s="29" t="s">
        <v>536</v>
      </c>
      <c r="C45" s="130">
        <v>50000</v>
      </c>
      <c r="D45" s="130">
        <v>25000</v>
      </c>
      <c r="E45" s="165">
        <v>25000</v>
      </c>
      <c r="F45" s="130"/>
    </row>
    <row r="46" spans="1:6" x14ac:dyDescent="0.25">
      <c r="A46" s="66" t="s">
        <v>510</v>
      </c>
      <c r="B46" s="29" t="s">
        <v>537</v>
      </c>
      <c r="C46" s="130">
        <v>1000</v>
      </c>
      <c r="D46" s="130">
        <v>3000</v>
      </c>
      <c r="E46" s="165">
        <v>10000</v>
      </c>
      <c r="F46" s="130"/>
    </row>
    <row r="47" spans="1:6" x14ac:dyDescent="0.25">
      <c r="A47" s="66" t="s">
        <v>837</v>
      </c>
      <c r="B47" s="29" t="s">
        <v>538</v>
      </c>
      <c r="C47" s="130">
        <v>4400</v>
      </c>
      <c r="D47" s="130">
        <v>3000</v>
      </c>
      <c r="E47" s="165">
        <v>3000</v>
      </c>
      <c r="F47" s="130"/>
    </row>
    <row r="48" spans="1:6" x14ac:dyDescent="0.25">
      <c r="A48" s="66" t="s">
        <v>511</v>
      </c>
      <c r="B48" s="30" t="s">
        <v>539</v>
      </c>
      <c r="C48" s="130">
        <v>0</v>
      </c>
      <c r="D48" s="130">
        <v>0</v>
      </c>
      <c r="E48" s="165">
        <v>0</v>
      </c>
      <c r="F48" s="130"/>
    </row>
    <row r="49" spans="1:6" x14ac:dyDescent="0.25">
      <c r="A49" s="227"/>
      <c r="B49" s="6"/>
      <c r="C49" s="173"/>
      <c r="D49" s="173"/>
      <c r="E49" s="173"/>
      <c r="F49"/>
    </row>
    <row r="50" spans="1:6" x14ac:dyDescent="0.25">
      <c r="A50" s="66"/>
      <c r="B50" s="29"/>
    </row>
    <row r="51" spans="1:6" x14ac:dyDescent="0.25">
      <c r="A51" s="66" t="s">
        <v>429</v>
      </c>
      <c r="B51" s="29"/>
      <c r="C51" s="130">
        <f>SUM(C18:C48)</f>
        <v>810258</v>
      </c>
      <c r="D51" s="165">
        <f>SUM(D18:D50)</f>
        <v>890376</v>
      </c>
      <c r="E51" s="165">
        <f>SUM(E18:E50)</f>
        <v>1049247.22802</v>
      </c>
      <c r="F51" s="165"/>
    </row>
    <row r="52" spans="1:6" x14ac:dyDescent="0.25">
      <c r="A52" s="67"/>
    </row>
    <row r="53" spans="1:6" x14ac:dyDescent="0.25">
      <c r="A53" s="68" t="s">
        <v>446</v>
      </c>
      <c r="B53" s="11"/>
      <c r="C53" s="130">
        <f>C13-C51</f>
        <v>2388</v>
      </c>
      <c r="D53" s="165">
        <f>D13-D51</f>
        <v>17146</v>
      </c>
      <c r="E53" s="165">
        <f>E13-E51</f>
        <v>15495.771979999961</v>
      </c>
      <c r="F53" s="165"/>
    </row>
  </sheetData>
  <mergeCells count="2">
    <mergeCell ref="A4:A5"/>
    <mergeCell ref="A16:A17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5"/>
  <sheetViews>
    <sheetView workbookViewId="0">
      <selection activeCell="A2" sqref="A2"/>
    </sheetView>
  </sheetViews>
  <sheetFormatPr defaultRowHeight="15" x14ac:dyDescent="0.25"/>
  <cols>
    <col min="1" max="1" width="23.140625" style="22" customWidth="1"/>
    <col min="2" max="2" width="10.28515625" style="26" customWidth="1"/>
    <col min="3" max="3" width="11.7109375" style="130" customWidth="1"/>
    <col min="4" max="4" width="11" style="134" customWidth="1"/>
    <col min="5" max="5" width="11.28515625" style="134" customWidth="1"/>
  </cols>
  <sheetData>
    <row r="1" spans="1:5" x14ac:dyDescent="0.25">
      <c r="A1" s="20" t="s">
        <v>540</v>
      </c>
      <c r="B1" s="25"/>
      <c r="C1" s="129"/>
      <c r="D1" s="133"/>
      <c r="E1" s="133"/>
    </row>
    <row r="2" spans="1:5" x14ac:dyDescent="0.25">
      <c r="A2" s="21" t="s">
        <v>829</v>
      </c>
    </row>
    <row r="3" spans="1:5" x14ac:dyDescent="0.25">
      <c r="A3" s="22" t="s">
        <v>541</v>
      </c>
    </row>
    <row r="4" spans="1:5" x14ac:dyDescent="0.25">
      <c r="A4" s="23"/>
    </row>
    <row r="5" spans="1:5" x14ac:dyDescent="0.25">
      <c r="A5" s="245" t="s">
        <v>0</v>
      </c>
      <c r="B5" s="100" t="s">
        <v>736</v>
      </c>
      <c r="C5" s="131" t="s">
        <v>757</v>
      </c>
      <c r="D5" s="135" t="s">
        <v>760</v>
      </c>
      <c r="E5" s="135" t="s">
        <v>764</v>
      </c>
    </row>
    <row r="6" spans="1:5" x14ac:dyDescent="0.25">
      <c r="A6" s="245"/>
      <c r="B6" s="17"/>
      <c r="C6" s="132" t="s">
        <v>741</v>
      </c>
      <c r="D6" s="136" t="s">
        <v>741</v>
      </c>
      <c r="E6" s="206" t="s">
        <v>741</v>
      </c>
    </row>
    <row r="7" spans="1:5" x14ac:dyDescent="0.25">
      <c r="A7" s="24" t="s">
        <v>1</v>
      </c>
      <c r="B7" s="33" t="s">
        <v>544</v>
      </c>
      <c r="C7" s="130">
        <v>600</v>
      </c>
      <c r="D7" s="134">
        <v>600</v>
      </c>
      <c r="E7" s="134">
        <v>600</v>
      </c>
    </row>
    <row r="8" spans="1:5" x14ac:dyDescent="0.25">
      <c r="A8" s="24" t="s">
        <v>2</v>
      </c>
      <c r="B8" s="33" t="s">
        <v>545</v>
      </c>
      <c r="C8" s="130">
        <v>1200</v>
      </c>
      <c r="D8" s="134">
        <v>1200</v>
      </c>
      <c r="E8" s="134">
        <v>1200</v>
      </c>
    </row>
    <row r="9" spans="1:5" x14ac:dyDescent="0.25">
      <c r="A9" s="24" t="s">
        <v>13</v>
      </c>
      <c r="B9" s="33" t="s">
        <v>546</v>
      </c>
      <c r="C9" s="130">
        <v>0</v>
      </c>
      <c r="D9" s="134">
        <v>0</v>
      </c>
      <c r="E9" s="134">
        <v>0</v>
      </c>
    </row>
    <row r="10" spans="1:5" x14ac:dyDescent="0.25">
      <c r="A10" s="24" t="s">
        <v>467</v>
      </c>
      <c r="B10" s="32"/>
      <c r="C10" s="130">
        <v>0</v>
      </c>
      <c r="D10" s="134">
        <v>0</v>
      </c>
      <c r="E10" s="134">
        <v>0</v>
      </c>
    </row>
    <row r="11" spans="1:5" x14ac:dyDescent="0.25">
      <c r="A11" s="24" t="s">
        <v>28</v>
      </c>
      <c r="B11" s="32" t="s">
        <v>28</v>
      </c>
    </row>
    <row r="12" spans="1:5" x14ac:dyDescent="0.25">
      <c r="A12" s="24" t="s">
        <v>468</v>
      </c>
      <c r="B12" s="32" t="s">
        <v>28</v>
      </c>
      <c r="C12" s="130">
        <f>SUM(C7:C10)</f>
        <v>1800</v>
      </c>
      <c r="D12" s="130">
        <f>SUM(D7:D10)</f>
        <v>1800</v>
      </c>
      <c r="E12" s="130">
        <f>SUM(E7:E10)</f>
        <v>1800</v>
      </c>
    </row>
    <row r="16" spans="1:5" x14ac:dyDescent="0.25">
      <c r="A16" s="20" t="s">
        <v>542</v>
      </c>
      <c r="B16" s="25"/>
      <c r="C16" s="129"/>
      <c r="D16" s="133"/>
      <c r="E16" s="133"/>
    </row>
    <row r="17" spans="1:5" x14ac:dyDescent="0.25">
      <c r="A17" s="21"/>
    </row>
    <row r="19" spans="1:5" x14ac:dyDescent="0.25">
      <c r="A19" s="23"/>
    </row>
    <row r="20" spans="1:5" x14ac:dyDescent="0.25">
      <c r="A20" s="245" t="s">
        <v>0</v>
      </c>
      <c r="B20" s="100" t="s">
        <v>736</v>
      </c>
      <c r="C20" s="131" t="s">
        <v>757</v>
      </c>
      <c r="D20" s="135" t="s">
        <v>760</v>
      </c>
      <c r="E20" s="135" t="s">
        <v>764</v>
      </c>
    </row>
    <row r="21" spans="1:5" x14ac:dyDescent="0.25">
      <c r="A21" s="245"/>
      <c r="B21" s="17"/>
      <c r="C21" s="132" t="s">
        <v>741</v>
      </c>
      <c r="D21" s="136" t="s">
        <v>741</v>
      </c>
      <c r="E21" s="206" t="s">
        <v>741</v>
      </c>
    </row>
    <row r="22" spans="1:5" ht="24" x14ac:dyDescent="0.25">
      <c r="A22" s="24" t="s">
        <v>543</v>
      </c>
      <c r="B22" s="33" t="s">
        <v>547</v>
      </c>
      <c r="C22" s="130">
        <v>1800</v>
      </c>
      <c r="D22" s="134">
        <v>1800</v>
      </c>
      <c r="E22" s="134">
        <v>1800</v>
      </c>
    </row>
    <row r="23" spans="1:5" x14ac:dyDescent="0.25">
      <c r="A23" s="24" t="s">
        <v>160</v>
      </c>
      <c r="B23" s="32" t="s">
        <v>28</v>
      </c>
      <c r="C23" s="130">
        <f>SUM(C22)</f>
        <v>1800</v>
      </c>
      <c r="D23" s="134">
        <f>D22</f>
        <v>1800</v>
      </c>
      <c r="E23" s="130">
        <v>1800</v>
      </c>
    </row>
    <row r="25" spans="1:5" x14ac:dyDescent="0.25">
      <c r="A25" s="4" t="s">
        <v>446</v>
      </c>
      <c r="B25" s="12"/>
      <c r="C25" s="130">
        <f>C12-C23</f>
        <v>0</v>
      </c>
      <c r="D25" s="130">
        <f>D12-D23</f>
        <v>0</v>
      </c>
      <c r="E25" s="130">
        <v>0</v>
      </c>
    </row>
  </sheetData>
  <mergeCells count="2">
    <mergeCell ref="A5:A6"/>
    <mergeCell ref="A20:A21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6"/>
  <sheetViews>
    <sheetView topLeftCell="A7" workbookViewId="0">
      <selection activeCell="A2" sqref="A2"/>
    </sheetView>
  </sheetViews>
  <sheetFormatPr defaultRowHeight="15" x14ac:dyDescent="0.25"/>
  <cols>
    <col min="1" max="1" width="28.85546875" style="22" customWidth="1"/>
    <col min="2" max="2" width="11.7109375" style="26" customWidth="1"/>
    <col min="3" max="3" width="11" style="130" customWidth="1"/>
    <col min="4" max="4" width="11.42578125" style="172" customWidth="1"/>
    <col min="5" max="5" width="11.85546875" style="134" customWidth="1"/>
  </cols>
  <sheetData>
    <row r="1" spans="1:8" x14ac:dyDescent="0.25">
      <c r="A1" s="111" t="s">
        <v>548</v>
      </c>
      <c r="B1" s="61"/>
      <c r="C1" s="129"/>
      <c r="D1" s="184"/>
      <c r="E1" s="133"/>
    </row>
    <row r="2" spans="1:8" x14ac:dyDescent="0.25">
      <c r="A2" s="22" t="s">
        <v>829</v>
      </c>
    </row>
    <row r="3" spans="1:8" x14ac:dyDescent="0.25">
      <c r="A3" s="22" t="s">
        <v>549</v>
      </c>
    </row>
    <row r="6" spans="1:8" x14ac:dyDescent="0.25">
      <c r="A6" s="249" t="s">
        <v>0</v>
      </c>
      <c r="B6" s="66" t="s">
        <v>736</v>
      </c>
      <c r="C6" s="131" t="s">
        <v>757</v>
      </c>
      <c r="D6" s="185" t="s">
        <v>760</v>
      </c>
      <c r="E6" s="135" t="s">
        <v>764</v>
      </c>
    </row>
    <row r="7" spans="1:8" x14ac:dyDescent="0.25">
      <c r="A7" s="249"/>
      <c r="B7" s="32"/>
      <c r="C7" s="132" t="s">
        <v>741</v>
      </c>
      <c r="D7" s="186" t="s">
        <v>741</v>
      </c>
      <c r="E7" s="206" t="s">
        <v>741</v>
      </c>
    </row>
    <row r="8" spans="1:8" x14ac:dyDescent="0.25">
      <c r="A8" s="24" t="s">
        <v>550</v>
      </c>
      <c r="B8" s="33" t="s">
        <v>554</v>
      </c>
    </row>
    <row r="9" spans="1:8" x14ac:dyDescent="0.25">
      <c r="A9" s="24" t="s">
        <v>551</v>
      </c>
      <c r="B9" s="33" t="s">
        <v>555</v>
      </c>
      <c r="C9" s="130">
        <v>8500</v>
      </c>
      <c r="D9" s="134">
        <v>13500</v>
      </c>
      <c r="E9" s="134">
        <v>10000</v>
      </c>
    </row>
    <row r="10" spans="1:8" ht="24" x14ac:dyDescent="0.25">
      <c r="A10" s="24" t="s">
        <v>552</v>
      </c>
      <c r="B10" s="33" t="s">
        <v>555</v>
      </c>
      <c r="D10" s="134"/>
    </row>
    <row r="11" spans="1:8" x14ac:dyDescent="0.25">
      <c r="A11" s="24"/>
      <c r="B11" s="32"/>
      <c r="D11" s="134"/>
    </row>
    <row r="12" spans="1:8" x14ac:dyDescent="0.25">
      <c r="A12" s="24" t="s">
        <v>28</v>
      </c>
      <c r="B12" s="32" t="s">
        <v>28</v>
      </c>
      <c r="D12" s="134"/>
    </row>
    <row r="13" spans="1:8" x14ac:dyDescent="0.25">
      <c r="A13" s="24" t="s">
        <v>468</v>
      </c>
      <c r="B13" s="32" t="s">
        <v>28</v>
      </c>
      <c r="C13" s="130">
        <f>SUM(C9:C12)</f>
        <v>8500</v>
      </c>
      <c r="D13" s="130">
        <f>SUM(D9:D12)</f>
        <v>13500</v>
      </c>
      <c r="E13" s="130">
        <f>SUM(E9:E12)</f>
        <v>10000</v>
      </c>
    </row>
    <row r="14" spans="1:8" x14ac:dyDescent="0.25">
      <c r="D14" s="134"/>
      <c r="H14" s="138"/>
    </row>
    <row r="15" spans="1:8" x14ac:dyDescent="0.25">
      <c r="B15" s="223"/>
      <c r="D15" s="134"/>
    </row>
    <row r="16" spans="1:8" x14ac:dyDescent="0.25">
      <c r="A16" s="59" t="s">
        <v>553</v>
      </c>
      <c r="B16" s="61"/>
      <c r="C16" s="129"/>
      <c r="D16" s="133"/>
      <c r="E16" s="133"/>
    </row>
    <row r="17" spans="1:5" x14ac:dyDescent="0.25">
      <c r="A17" s="23"/>
      <c r="D17" s="134"/>
    </row>
    <row r="18" spans="1:5" x14ac:dyDescent="0.25">
      <c r="A18" s="244" t="s">
        <v>0</v>
      </c>
      <c r="B18" s="15" t="s">
        <v>736</v>
      </c>
      <c r="C18" s="131" t="s">
        <v>757</v>
      </c>
      <c r="D18" s="135" t="s">
        <v>760</v>
      </c>
      <c r="E18" s="135" t="s">
        <v>764</v>
      </c>
    </row>
    <row r="19" spans="1:5" x14ac:dyDescent="0.25">
      <c r="A19" s="244"/>
      <c r="B19" s="18"/>
      <c r="C19" s="132" t="s">
        <v>741</v>
      </c>
      <c r="D19" s="136" t="s">
        <v>741</v>
      </c>
      <c r="E19" s="206" t="s">
        <v>741</v>
      </c>
    </row>
    <row r="20" spans="1:5" x14ac:dyDescent="0.25">
      <c r="A20" s="24" t="s">
        <v>45</v>
      </c>
      <c r="B20" s="33" t="s">
        <v>556</v>
      </c>
      <c r="C20" s="130">
        <v>8500</v>
      </c>
      <c r="D20" s="134">
        <v>13500</v>
      </c>
      <c r="E20" s="134">
        <v>10000</v>
      </c>
    </row>
    <row r="21" spans="1:5" x14ac:dyDescent="0.25">
      <c r="A21" s="24"/>
      <c r="B21" s="32"/>
      <c r="D21" s="134"/>
    </row>
    <row r="22" spans="1:5" x14ac:dyDescent="0.25">
      <c r="A22" s="24" t="s">
        <v>28</v>
      </c>
      <c r="B22" s="32"/>
      <c r="D22" s="134"/>
    </row>
    <row r="23" spans="1:5" x14ac:dyDescent="0.25">
      <c r="A23" s="24" t="s">
        <v>429</v>
      </c>
      <c r="B23" s="32"/>
      <c r="C23" s="130">
        <f>SUM(C20:C21)</f>
        <v>8500</v>
      </c>
      <c r="D23" s="130">
        <f>SUM(D20:D21)</f>
        <v>13500</v>
      </c>
      <c r="E23" s="130">
        <f>E20</f>
        <v>10000</v>
      </c>
    </row>
    <row r="24" spans="1:5" x14ac:dyDescent="0.25">
      <c r="A24" s="23"/>
      <c r="D24" s="134"/>
    </row>
    <row r="25" spans="1:5" x14ac:dyDescent="0.25">
      <c r="D25" s="134"/>
    </row>
    <row r="26" spans="1:5" x14ac:dyDescent="0.25">
      <c r="A26" s="4" t="s">
        <v>446</v>
      </c>
      <c r="B26" s="12"/>
      <c r="C26" s="130">
        <f>C13-C23</f>
        <v>0</v>
      </c>
      <c r="D26" s="134">
        <v>0</v>
      </c>
      <c r="E26" s="130">
        <f>E13-E23</f>
        <v>0</v>
      </c>
    </row>
  </sheetData>
  <mergeCells count="2">
    <mergeCell ref="A6:A7"/>
    <mergeCell ref="A18:A19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55"/>
  <sheetViews>
    <sheetView topLeftCell="A40" workbookViewId="0">
      <selection activeCell="A2" sqref="A2"/>
    </sheetView>
  </sheetViews>
  <sheetFormatPr defaultRowHeight="15" x14ac:dyDescent="0.25"/>
  <cols>
    <col min="1" max="1" width="23.7109375" style="71" customWidth="1"/>
    <col min="2" max="2" width="9.7109375" style="75" customWidth="1"/>
    <col min="3" max="3" width="12" style="130" customWidth="1"/>
    <col min="4" max="4" width="11" style="170" customWidth="1"/>
    <col min="5" max="5" width="11.28515625" style="165" customWidth="1"/>
  </cols>
  <sheetData>
    <row r="1" spans="1:5" x14ac:dyDescent="0.25">
      <c r="A1" s="112" t="s">
        <v>557</v>
      </c>
      <c r="B1" s="113"/>
      <c r="C1" s="129"/>
      <c r="D1" s="187"/>
      <c r="E1" s="220"/>
    </row>
    <row r="2" spans="1:5" x14ac:dyDescent="0.25">
      <c r="A2" s="69" t="s">
        <v>829</v>
      </c>
      <c r="B2" s="50"/>
    </row>
    <row r="3" spans="1:5" x14ac:dyDescent="0.25">
      <c r="A3" s="70" t="s">
        <v>558</v>
      </c>
      <c r="B3" s="50"/>
    </row>
    <row r="4" spans="1:5" x14ac:dyDescent="0.25">
      <c r="A4" s="250" t="s">
        <v>0</v>
      </c>
      <c r="B4" s="94" t="s">
        <v>736</v>
      </c>
      <c r="C4" s="131" t="s">
        <v>757</v>
      </c>
      <c r="D4" s="135" t="s">
        <v>760</v>
      </c>
      <c r="E4" s="215" t="s">
        <v>764</v>
      </c>
    </row>
    <row r="5" spans="1:5" x14ac:dyDescent="0.25">
      <c r="A5" s="250"/>
      <c r="B5" s="74"/>
      <c r="C5" s="132" t="s">
        <v>741</v>
      </c>
      <c r="D5" s="136" t="s">
        <v>741</v>
      </c>
      <c r="E5" s="206" t="s">
        <v>741</v>
      </c>
    </row>
    <row r="6" spans="1:5" x14ac:dyDescent="0.25">
      <c r="A6" s="48" t="s">
        <v>550</v>
      </c>
      <c r="B6" s="74">
        <v>4201</v>
      </c>
      <c r="C6" s="130">
        <v>0</v>
      </c>
      <c r="D6" s="134">
        <v>0</v>
      </c>
      <c r="E6" s="165">
        <v>0</v>
      </c>
    </row>
    <row r="7" spans="1:5" x14ac:dyDescent="0.25">
      <c r="A7" s="48" t="s">
        <v>494</v>
      </c>
      <c r="B7" s="74">
        <v>4202</v>
      </c>
      <c r="C7" s="130">
        <v>4200</v>
      </c>
      <c r="D7" s="134">
        <v>4200</v>
      </c>
      <c r="E7" s="165">
        <v>4200</v>
      </c>
    </row>
    <row r="8" spans="1:5" x14ac:dyDescent="0.25">
      <c r="A8" s="48" t="s">
        <v>559</v>
      </c>
      <c r="B8" s="74">
        <v>4204</v>
      </c>
      <c r="C8" s="130">
        <v>27500</v>
      </c>
      <c r="D8" s="134">
        <v>27500</v>
      </c>
      <c r="E8" s="165">
        <v>27500</v>
      </c>
    </row>
    <row r="9" spans="1:5" x14ac:dyDescent="0.25">
      <c r="A9" s="48" t="s">
        <v>560</v>
      </c>
      <c r="B9" s="74">
        <v>4301</v>
      </c>
      <c r="C9" s="130">
        <v>42000</v>
      </c>
      <c r="D9" s="134">
        <v>42000</v>
      </c>
      <c r="E9" s="165">
        <v>42000</v>
      </c>
    </row>
    <row r="10" spans="1:5" x14ac:dyDescent="0.25">
      <c r="A10" s="48" t="s">
        <v>561</v>
      </c>
      <c r="B10" s="74">
        <v>4303</v>
      </c>
      <c r="C10" s="130">
        <v>23000</v>
      </c>
      <c r="D10" s="134">
        <v>23000</v>
      </c>
      <c r="E10" s="165">
        <v>23000</v>
      </c>
    </row>
    <row r="11" spans="1:5" x14ac:dyDescent="0.25">
      <c r="A11" s="48" t="s">
        <v>562</v>
      </c>
      <c r="B11" s="74">
        <v>4304</v>
      </c>
      <c r="C11" s="130">
        <v>7500</v>
      </c>
      <c r="D11" s="134">
        <v>7500</v>
      </c>
      <c r="E11" s="165">
        <v>7500</v>
      </c>
    </row>
    <row r="12" spans="1:5" x14ac:dyDescent="0.25">
      <c r="A12" s="48" t="s">
        <v>563</v>
      </c>
      <c r="B12" s="74">
        <v>4305</v>
      </c>
      <c r="C12" s="130">
        <v>8000</v>
      </c>
      <c r="D12" s="134">
        <v>8000</v>
      </c>
      <c r="E12" s="165">
        <v>8000</v>
      </c>
    </row>
    <row r="13" spans="1:5" x14ac:dyDescent="0.25">
      <c r="A13" s="48" t="s">
        <v>564</v>
      </c>
      <c r="B13" s="74"/>
      <c r="C13" s="130">
        <v>108273</v>
      </c>
      <c r="D13" s="134">
        <v>118273</v>
      </c>
      <c r="E13" s="165">
        <v>158545</v>
      </c>
    </row>
    <row r="14" spans="1:5" x14ac:dyDescent="0.25">
      <c r="A14" s="48" t="s">
        <v>28</v>
      </c>
      <c r="B14" s="74" t="s">
        <v>28</v>
      </c>
    </row>
    <row r="15" spans="1:5" x14ac:dyDescent="0.25">
      <c r="A15" s="45" t="s">
        <v>468</v>
      </c>
      <c r="C15" s="130">
        <f>SUM(C6:C13)</f>
        <v>220473</v>
      </c>
      <c r="D15" s="134">
        <f>SUM(D6:D14)</f>
        <v>230473</v>
      </c>
      <c r="E15" s="134">
        <f>SUM(E6:E14)</f>
        <v>270745</v>
      </c>
    </row>
    <row r="17" spans="1:5" x14ac:dyDescent="0.25">
      <c r="A17" s="112" t="s">
        <v>565</v>
      </c>
      <c r="B17" s="113"/>
      <c r="C17" s="129"/>
      <c r="D17" s="187"/>
      <c r="E17" s="220"/>
    </row>
    <row r="18" spans="1:5" x14ac:dyDescent="0.25">
      <c r="A18" s="72"/>
    </row>
    <row r="19" spans="1:5" x14ac:dyDescent="0.25">
      <c r="A19" s="250" t="s">
        <v>0</v>
      </c>
      <c r="B19" s="94" t="s">
        <v>29</v>
      </c>
      <c r="C19" s="131" t="s">
        <v>757</v>
      </c>
      <c r="D19" s="135" t="s">
        <v>760</v>
      </c>
      <c r="E19" s="215" t="s">
        <v>764</v>
      </c>
    </row>
    <row r="20" spans="1:5" x14ac:dyDescent="0.25">
      <c r="A20" s="250"/>
      <c r="B20" s="74"/>
      <c r="C20" s="132" t="s">
        <v>741</v>
      </c>
      <c r="D20" s="136" t="s">
        <v>741</v>
      </c>
      <c r="E20" s="206" t="s">
        <v>741</v>
      </c>
    </row>
    <row r="21" spans="1:5" x14ac:dyDescent="0.25">
      <c r="A21" s="48" t="s">
        <v>566</v>
      </c>
      <c r="B21" s="74" t="s">
        <v>576</v>
      </c>
      <c r="C21" s="130">
        <v>29180</v>
      </c>
      <c r="D21" s="134">
        <v>29180</v>
      </c>
      <c r="E21" s="165">
        <f>[1]Sheet1!$E$61</f>
        <v>34179.800000000003</v>
      </c>
    </row>
    <row r="22" spans="1:5" x14ac:dyDescent="0.25">
      <c r="A22" s="48" t="s">
        <v>833</v>
      </c>
      <c r="B22" s="74" t="s">
        <v>576</v>
      </c>
      <c r="C22" s="130">
        <v>8760</v>
      </c>
      <c r="D22" s="134">
        <v>8760</v>
      </c>
      <c r="E22" s="165">
        <f>[1]Sheet1!$E$64</f>
        <v>34608</v>
      </c>
    </row>
    <row r="23" spans="1:5" x14ac:dyDescent="0.25">
      <c r="A23" s="48" t="s">
        <v>568</v>
      </c>
      <c r="B23" s="74" t="s">
        <v>576</v>
      </c>
      <c r="C23" s="130">
        <v>25857</v>
      </c>
      <c r="D23" s="134">
        <v>25857</v>
      </c>
      <c r="E23" s="165">
        <f>[1]Sheet1!$E$62</f>
        <v>30357.08</v>
      </c>
    </row>
    <row r="24" spans="1:5" x14ac:dyDescent="0.25">
      <c r="A24" s="48" t="s">
        <v>569</v>
      </c>
      <c r="B24" s="74" t="s">
        <v>576</v>
      </c>
      <c r="C24" s="130">
        <v>25457</v>
      </c>
      <c r="D24" s="134">
        <v>25457</v>
      </c>
      <c r="E24" s="165">
        <f>[1]Sheet1!$E$63</f>
        <v>28857.08</v>
      </c>
    </row>
    <row r="25" spans="1:5" x14ac:dyDescent="0.25">
      <c r="A25" s="230" t="s">
        <v>834</v>
      </c>
      <c r="B25" s="74" t="s">
        <v>576</v>
      </c>
      <c r="D25" s="134"/>
      <c r="E25" s="165">
        <f>[1]Sheet1!$E$65</f>
        <v>10512</v>
      </c>
    </row>
    <row r="26" spans="1:5" x14ac:dyDescent="0.25">
      <c r="A26" s="48" t="s">
        <v>240</v>
      </c>
      <c r="B26" s="74" t="s">
        <v>576</v>
      </c>
      <c r="C26" s="130">
        <v>28840</v>
      </c>
      <c r="D26" s="134">
        <v>28840</v>
      </c>
      <c r="E26" s="165">
        <f>[1]Sheet1!$E$66</f>
        <v>0</v>
      </c>
    </row>
    <row r="27" spans="1:5" x14ac:dyDescent="0.25">
      <c r="A27" s="48" t="s">
        <v>32</v>
      </c>
      <c r="B27" s="74" t="s">
        <v>577</v>
      </c>
      <c r="C27" s="130">
        <v>9034</v>
      </c>
      <c r="D27" s="134">
        <v>9034</v>
      </c>
      <c r="E27" s="165">
        <f>[1]Sheet1!$I$67</f>
        <v>10596.317940000001</v>
      </c>
    </row>
    <row r="28" spans="1:5" x14ac:dyDescent="0.25">
      <c r="A28" s="48" t="s">
        <v>33</v>
      </c>
      <c r="B28" s="74" t="s">
        <v>578</v>
      </c>
      <c r="C28" s="130">
        <v>10000</v>
      </c>
      <c r="D28" s="134">
        <v>11840</v>
      </c>
      <c r="E28" s="165">
        <v>6597</v>
      </c>
    </row>
    <row r="29" spans="1:5" x14ac:dyDescent="0.25">
      <c r="A29" s="48" t="s">
        <v>34</v>
      </c>
      <c r="B29" s="74" t="s">
        <v>579</v>
      </c>
      <c r="C29" s="130">
        <v>7086</v>
      </c>
      <c r="D29" s="134">
        <v>7086</v>
      </c>
      <c r="E29" s="165">
        <f>[1]Sheet1!$H$67</f>
        <v>5603.6376</v>
      </c>
    </row>
    <row r="30" spans="1:5" x14ac:dyDescent="0.25">
      <c r="A30" s="48" t="s">
        <v>35</v>
      </c>
      <c r="B30" s="74" t="s">
        <v>580</v>
      </c>
      <c r="C30" s="130">
        <v>7000</v>
      </c>
      <c r="D30" s="134">
        <v>7000</v>
      </c>
      <c r="E30" s="165">
        <v>7000</v>
      </c>
    </row>
    <row r="31" spans="1:5" x14ac:dyDescent="0.25">
      <c r="A31" s="48" t="s">
        <v>570</v>
      </c>
      <c r="B31" s="74" t="s">
        <v>581</v>
      </c>
      <c r="C31" s="130">
        <v>150</v>
      </c>
      <c r="D31" s="134">
        <v>150</v>
      </c>
      <c r="E31" s="165">
        <v>150</v>
      </c>
    </row>
    <row r="32" spans="1:5" x14ac:dyDescent="0.25">
      <c r="A32" s="48" t="s">
        <v>37</v>
      </c>
      <c r="B32" s="74" t="s">
        <v>582</v>
      </c>
      <c r="C32" s="130">
        <v>200</v>
      </c>
      <c r="D32" s="134">
        <v>200</v>
      </c>
      <c r="E32" s="165">
        <v>200</v>
      </c>
    </row>
    <row r="33" spans="1:5" x14ac:dyDescent="0.25">
      <c r="A33" s="48" t="s">
        <v>38</v>
      </c>
      <c r="B33" s="74" t="s">
        <v>583</v>
      </c>
      <c r="C33" s="130">
        <v>1200</v>
      </c>
      <c r="D33" s="134">
        <v>1200</v>
      </c>
      <c r="E33" s="165">
        <v>3000</v>
      </c>
    </row>
    <row r="34" spans="1:5" x14ac:dyDescent="0.25">
      <c r="A34" s="48" t="s">
        <v>241</v>
      </c>
      <c r="B34" s="74" t="s">
        <v>584</v>
      </c>
      <c r="C34" s="130">
        <v>50</v>
      </c>
      <c r="D34" s="134">
        <v>50</v>
      </c>
      <c r="E34" s="165">
        <v>50</v>
      </c>
    </row>
    <row r="35" spans="1:5" x14ac:dyDescent="0.25">
      <c r="A35" s="48" t="s">
        <v>571</v>
      </c>
      <c r="B35" s="74" t="s">
        <v>585</v>
      </c>
      <c r="C35" s="130">
        <v>100</v>
      </c>
      <c r="D35" s="134">
        <v>100</v>
      </c>
      <c r="E35" s="165">
        <v>100</v>
      </c>
    </row>
    <row r="36" spans="1:5" x14ac:dyDescent="0.25">
      <c r="A36" s="48" t="s">
        <v>45</v>
      </c>
      <c r="B36" s="74" t="s">
        <v>586</v>
      </c>
      <c r="C36" s="130">
        <v>1000</v>
      </c>
      <c r="D36" s="134">
        <v>1000</v>
      </c>
      <c r="E36" s="165">
        <v>1000</v>
      </c>
    </row>
    <row r="37" spans="1:5" x14ac:dyDescent="0.25">
      <c r="A37" s="48" t="s">
        <v>153</v>
      </c>
      <c r="B37" s="74" t="s">
        <v>587</v>
      </c>
      <c r="C37" s="130">
        <v>0</v>
      </c>
      <c r="D37" s="134">
        <v>0</v>
      </c>
      <c r="E37" s="165">
        <v>0</v>
      </c>
    </row>
    <row r="38" spans="1:5" x14ac:dyDescent="0.25">
      <c r="A38" s="48" t="s">
        <v>572</v>
      </c>
      <c r="B38" s="74" t="s">
        <v>588</v>
      </c>
      <c r="C38" s="130">
        <v>45000</v>
      </c>
      <c r="D38" s="134">
        <v>55000</v>
      </c>
      <c r="E38" s="165">
        <v>70000</v>
      </c>
    </row>
    <row r="39" spans="1:5" x14ac:dyDescent="0.25">
      <c r="A39" s="48" t="s">
        <v>573</v>
      </c>
      <c r="B39" s="74" t="s">
        <v>589</v>
      </c>
      <c r="C39" s="130">
        <v>5000</v>
      </c>
      <c r="D39" s="134">
        <v>5000</v>
      </c>
      <c r="E39" s="165">
        <v>5000</v>
      </c>
    </row>
    <row r="40" spans="1:5" x14ac:dyDescent="0.25">
      <c r="A40" s="48" t="s">
        <v>155</v>
      </c>
      <c r="B40" s="74" t="s">
        <v>590</v>
      </c>
      <c r="C40" s="130">
        <v>8000</v>
      </c>
      <c r="D40" s="134">
        <v>8000</v>
      </c>
      <c r="E40" s="165">
        <v>8000</v>
      </c>
    </row>
    <row r="41" spans="1:5" x14ac:dyDescent="0.25">
      <c r="A41" s="48" t="s">
        <v>408</v>
      </c>
      <c r="B41" s="74" t="s">
        <v>591</v>
      </c>
      <c r="C41" s="130">
        <v>5250</v>
      </c>
      <c r="D41" s="134">
        <v>5250</v>
      </c>
      <c r="E41" s="165">
        <v>6000</v>
      </c>
    </row>
    <row r="42" spans="1:5" x14ac:dyDescent="0.25">
      <c r="A42" s="48" t="s">
        <v>245</v>
      </c>
      <c r="B42" s="74" t="s">
        <v>592</v>
      </c>
      <c r="C42" s="130">
        <v>650</v>
      </c>
      <c r="D42" s="134">
        <v>650</v>
      </c>
      <c r="E42" s="165">
        <v>650</v>
      </c>
    </row>
    <row r="43" spans="1:5" x14ac:dyDescent="0.25">
      <c r="A43" s="48" t="s">
        <v>574</v>
      </c>
      <c r="B43" s="74" t="s">
        <v>593</v>
      </c>
      <c r="C43" s="130">
        <v>3000</v>
      </c>
      <c r="D43" s="134">
        <v>3000</v>
      </c>
      <c r="E43" s="165">
        <v>3000</v>
      </c>
    </row>
    <row r="44" spans="1:5" x14ac:dyDescent="0.25">
      <c r="A44" s="48" t="s">
        <v>154</v>
      </c>
      <c r="B44" s="74" t="s">
        <v>594</v>
      </c>
      <c r="C44" s="130">
        <v>0</v>
      </c>
      <c r="D44" s="134">
        <v>0</v>
      </c>
      <c r="E44" s="165">
        <v>0</v>
      </c>
    </row>
    <row r="45" spans="1:5" x14ac:dyDescent="0.25">
      <c r="A45" s="48" t="s">
        <v>73</v>
      </c>
      <c r="B45" s="74" t="s">
        <v>595</v>
      </c>
      <c r="C45" s="130">
        <v>0</v>
      </c>
      <c r="D45" s="134">
        <v>0</v>
      </c>
      <c r="E45" s="165">
        <v>0</v>
      </c>
    </row>
    <row r="46" spans="1:5" x14ac:dyDescent="0.25">
      <c r="A46" s="48" t="s">
        <v>74</v>
      </c>
      <c r="B46" s="74" t="s">
        <v>596</v>
      </c>
      <c r="C46" s="130">
        <v>0</v>
      </c>
      <c r="D46" s="134">
        <v>0</v>
      </c>
      <c r="E46" s="165">
        <v>0</v>
      </c>
    </row>
    <row r="47" spans="1:5" x14ac:dyDescent="0.25">
      <c r="A47" s="48" t="s">
        <v>77</v>
      </c>
      <c r="B47" s="74" t="s">
        <v>597</v>
      </c>
      <c r="C47" s="130">
        <v>0</v>
      </c>
      <c r="D47" s="134">
        <v>0</v>
      </c>
      <c r="E47" s="165">
        <v>0</v>
      </c>
    </row>
    <row r="48" spans="1:5" x14ac:dyDescent="0.25">
      <c r="A48" s="48" t="s">
        <v>157</v>
      </c>
      <c r="B48" s="74" t="s">
        <v>598</v>
      </c>
      <c r="C48" s="130">
        <v>650</v>
      </c>
      <c r="D48" s="134">
        <v>650</v>
      </c>
      <c r="E48" s="165">
        <v>650</v>
      </c>
    </row>
    <row r="49" spans="1:5" x14ac:dyDescent="0.25">
      <c r="A49" s="48" t="s">
        <v>307</v>
      </c>
      <c r="B49" s="74" t="s">
        <v>599</v>
      </c>
      <c r="C49" s="130">
        <v>1100</v>
      </c>
      <c r="D49" s="134">
        <v>1100</v>
      </c>
      <c r="E49" s="165">
        <v>1100</v>
      </c>
    </row>
    <row r="50" spans="1:5" x14ac:dyDescent="0.25">
      <c r="A50" s="48" t="s">
        <v>575</v>
      </c>
      <c r="B50" s="74" t="s">
        <v>600</v>
      </c>
      <c r="C50" s="130">
        <v>1000</v>
      </c>
      <c r="D50" s="134">
        <v>1000</v>
      </c>
      <c r="E50" s="165">
        <v>1000</v>
      </c>
    </row>
    <row r="51" spans="1:5" x14ac:dyDescent="0.25">
      <c r="A51" s="48" t="s">
        <v>325</v>
      </c>
      <c r="B51" s="74" t="s">
        <v>601</v>
      </c>
      <c r="C51" s="130">
        <v>1000</v>
      </c>
      <c r="D51" s="134">
        <v>1000</v>
      </c>
      <c r="E51" s="165">
        <v>1000</v>
      </c>
    </row>
    <row r="52" spans="1:5" x14ac:dyDescent="0.25">
      <c r="A52" s="48"/>
      <c r="B52" s="74"/>
      <c r="D52" s="134"/>
    </row>
    <row r="53" spans="1:5" x14ac:dyDescent="0.25">
      <c r="A53" s="48" t="s">
        <v>429</v>
      </c>
      <c r="B53" s="74"/>
      <c r="C53" s="130">
        <f>SUM(C21:C52)</f>
        <v>224564</v>
      </c>
      <c r="D53" s="134">
        <f>SUM(D21:D52)</f>
        <v>236404</v>
      </c>
      <c r="E53" s="134">
        <f>SUM(E21:E52)</f>
        <v>269210.91554000002</v>
      </c>
    </row>
    <row r="55" spans="1:5" x14ac:dyDescent="0.25">
      <c r="A55" s="73" t="s">
        <v>446</v>
      </c>
      <c r="B55" s="76"/>
      <c r="C55" s="130">
        <f>C15-C53</f>
        <v>-4091</v>
      </c>
      <c r="D55" s="130">
        <f>D15-D53</f>
        <v>-5931</v>
      </c>
      <c r="E55" s="130">
        <f>E15-E53</f>
        <v>1534.0844599999837</v>
      </c>
    </row>
  </sheetData>
  <mergeCells count="2">
    <mergeCell ref="A4:A5"/>
    <mergeCell ref="A19:A20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9"/>
  <sheetViews>
    <sheetView workbookViewId="0">
      <selection activeCell="E7" sqref="E7"/>
    </sheetView>
  </sheetViews>
  <sheetFormatPr defaultRowHeight="15" x14ac:dyDescent="0.25"/>
  <cols>
    <col min="1" max="1" width="22.85546875" style="39" customWidth="1"/>
    <col min="2" max="2" width="13.28515625" style="41" customWidth="1"/>
    <col min="3" max="3" width="11.85546875" style="130" customWidth="1"/>
    <col min="4" max="4" width="12.28515625" style="98" customWidth="1"/>
    <col min="5" max="5" width="11.5703125" style="138" customWidth="1"/>
  </cols>
  <sheetData>
    <row r="1" spans="1:5" x14ac:dyDescent="0.25">
      <c r="A1" s="34" t="s">
        <v>602</v>
      </c>
      <c r="B1" s="40"/>
      <c r="C1" s="129"/>
      <c r="D1" s="109"/>
      <c r="E1" s="219"/>
    </row>
    <row r="2" spans="1:5" s="101" customFormat="1" ht="12" x14ac:dyDescent="0.2">
      <c r="A2" s="101" t="s">
        <v>829</v>
      </c>
      <c r="C2" s="130"/>
      <c r="E2" s="134"/>
    </row>
    <row r="3" spans="1:5" x14ac:dyDescent="0.25">
      <c r="A3" s="37" t="s">
        <v>603</v>
      </c>
    </row>
    <row r="5" spans="1:5" x14ac:dyDescent="0.25">
      <c r="B5" s="102"/>
    </row>
    <row r="6" spans="1:5" x14ac:dyDescent="0.25">
      <c r="A6" s="251" t="s">
        <v>0</v>
      </c>
      <c r="B6" s="103" t="s">
        <v>736</v>
      </c>
      <c r="C6" s="131" t="s">
        <v>757</v>
      </c>
      <c r="D6" s="175" t="s">
        <v>760</v>
      </c>
      <c r="E6" s="135" t="s">
        <v>764</v>
      </c>
    </row>
    <row r="7" spans="1:5" x14ac:dyDescent="0.25">
      <c r="A7" s="251"/>
      <c r="B7" s="42"/>
      <c r="C7" s="132" t="s">
        <v>741</v>
      </c>
      <c r="D7" s="179" t="s">
        <v>741</v>
      </c>
      <c r="E7" s="206" t="s">
        <v>741</v>
      </c>
    </row>
    <row r="8" spans="1:5" x14ac:dyDescent="0.25">
      <c r="A8" s="38"/>
      <c r="B8" s="42"/>
    </row>
    <row r="9" spans="1:5" x14ac:dyDescent="0.25">
      <c r="A9" s="38" t="s">
        <v>560</v>
      </c>
      <c r="B9" s="6">
        <v>4301</v>
      </c>
      <c r="C9" s="130">
        <v>15438</v>
      </c>
      <c r="D9" s="98">
        <v>15438</v>
      </c>
      <c r="E9" s="138">
        <v>15438</v>
      </c>
    </row>
    <row r="10" spans="1:5" x14ac:dyDescent="0.25">
      <c r="A10" s="38"/>
      <c r="B10" s="42" t="s">
        <v>28</v>
      </c>
    </row>
    <row r="11" spans="1:5" x14ac:dyDescent="0.25">
      <c r="A11" s="39" t="s">
        <v>468</v>
      </c>
      <c r="C11" s="130">
        <f>SUM(C8:C9)</f>
        <v>15438</v>
      </c>
      <c r="D11" s="130">
        <f>SUM(D8:D9)</f>
        <v>15438</v>
      </c>
      <c r="E11" s="138">
        <f>E9</f>
        <v>15438</v>
      </c>
    </row>
    <row r="14" spans="1:5" x14ac:dyDescent="0.25">
      <c r="A14" s="114" t="s">
        <v>604</v>
      </c>
      <c r="B14" s="115"/>
      <c r="C14" s="129"/>
      <c r="D14" s="109"/>
      <c r="E14" s="219"/>
    </row>
    <row r="15" spans="1:5" x14ac:dyDescent="0.25">
      <c r="A15"/>
      <c r="B15"/>
    </row>
    <row r="17" spans="1:5" x14ac:dyDescent="0.25">
      <c r="A17" s="37"/>
    </row>
    <row r="18" spans="1:5" x14ac:dyDescent="0.25">
      <c r="A18" s="245" t="s">
        <v>0</v>
      </c>
      <c r="B18" s="100" t="s">
        <v>736</v>
      </c>
      <c r="C18" s="131" t="s">
        <v>757</v>
      </c>
      <c r="D18" s="175" t="s">
        <v>760</v>
      </c>
      <c r="E18" s="135" t="s">
        <v>764</v>
      </c>
    </row>
    <row r="19" spans="1:5" x14ac:dyDescent="0.25">
      <c r="A19" s="245"/>
      <c r="B19" s="17"/>
      <c r="C19" s="132" t="s">
        <v>761</v>
      </c>
      <c r="D19" s="179" t="s">
        <v>741</v>
      </c>
      <c r="E19" s="206" t="s">
        <v>741</v>
      </c>
    </row>
    <row r="20" spans="1:5" x14ac:dyDescent="0.25">
      <c r="A20" s="38" t="s">
        <v>155</v>
      </c>
      <c r="B20" s="29" t="s">
        <v>523</v>
      </c>
    </row>
    <row r="21" spans="1:5" x14ac:dyDescent="0.25">
      <c r="A21" s="38" t="s">
        <v>605</v>
      </c>
      <c r="B21" s="29" t="s">
        <v>524</v>
      </c>
      <c r="C21" s="130">
        <v>12438</v>
      </c>
      <c r="D21" s="98">
        <v>12438</v>
      </c>
      <c r="E21" s="138">
        <v>12438</v>
      </c>
    </row>
    <row r="22" spans="1:5" x14ac:dyDescent="0.25">
      <c r="A22" s="38" t="s">
        <v>245</v>
      </c>
      <c r="B22" s="29" t="s">
        <v>525</v>
      </c>
      <c r="C22" s="130">
        <v>3000</v>
      </c>
      <c r="D22" s="98">
        <v>3000</v>
      </c>
      <c r="E22" s="138">
        <v>3000</v>
      </c>
    </row>
    <row r="23" spans="1:5" ht="16.899999999999999" customHeight="1" x14ac:dyDescent="0.25">
      <c r="A23" s="66" t="s">
        <v>606</v>
      </c>
      <c r="B23" s="29" t="s">
        <v>607</v>
      </c>
      <c r="C23" s="130">
        <v>0</v>
      </c>
      <c r="D23" s="98">
        <v>0</v>
      </c>
    </row>
    <row r="24" spans="1:5" x14ac:dyDescent="0.25">
      <c r="A24" s="38" t="s">
        <v>28</v>
      </c>
      <c r="B24" s="42" t="s">
        <v>28</v>
      </c>
    </row>
    <row r="25" spans="1:5" x14ac:dyDescent="0.25">
      <c r="A25" s="38" t="s">
        <v>28</v>
      </c>
      <c r="B25" s="42"/>
    </row>
    <row r="26" spans="1:5" x14ac:dyDescent="0.25">
      <c r="A26" s="38" t="s">
        <v>204</v>
      </c>
      <c r="B26" s="42"/>
      <c r="C26" s="130">
        <f>SUM(C21:C25)</f>
        <v>15438</v>
      </c>
      <c r="D26" s="134">
        <f>SUM(D21:D25)</f>
        <v>15438</v>
      </c>
      <c r="E26" s="134">
        <f>SUM(E21:E25)</f>
        <v>15438</v>
      </c>
    </row>
    <row r="27" spans="1:5" x14ac:dyDescent="0.25">
      <c r="A27" s="37"/>
    </row>
    <row r="28" spans="1:5" x14ac:dyDescent="0.25">
      <c r="A28" s="22"/>
      <c r="B28" s="26"/>
    </row>
    <row r="29" spans="1:5" x14ac:dyDescent="0.25">
      <c r="A29" s="4" t="s">
        <v>446</v>
      </c>
      <c r="B29" s="12"/>
      <c r="C29" s="130">
        <f>C11-C26</f>
        <v>0</v>
      </c>
      <c r="D29" s="130">
        <f>D11-D26</f>
        <v>0</v>
      </c>
      <c r="E29" s="138">
        <f>E11-E26</f>
        <v>0</v>
      </c>
    </row>
  </sheetData>
  <mergeCells count="2">
    <mergeCell ref="A6:A7"/>
    <mergeCell ref="A18:A19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191"/>
  <sheetViews>
    <sheetView workbookViewId="0">
      <selection activeCell="F45" sqref="F45"/>
    </sheetView>
  </sheetViews>
  <sheetFormatPr defaultRowHeight="15" x14ac:dyDescent="0.25"/>
  <cols>
    <col min="1" max="1" width="27.42578125" style="71" customWidth="1"/>
    <col min="2" max="2" width="12.28515625" style="71" customWidth="1"/>
    <col min="3" max="3" width="10.42578125" style="75" customWidth="1"/>
    <col min="4" max="4" width="10.7109375" style="130" customWidth="1"/>
    <col min="5" max="5" width="10.28515625" customWidth="1"/>
    <col min="6" max="6" width="11.7109375" style="138" customWidth="1"/>
  </cols>
  <sheetData>
    <row r="1" spans="1:14" x14ac:dyDescent="0.25">
      <c r="A1" s="34" t="s">
        <v>740</v>
      </c>
      <c r="B1" s="34"/>
      <c r="C1" s="34"/>
      <c r="D1" s="129"/>
      <c r="E1" s="107"/>
      <c r="F1" s="219"/>
    </row>
    <row r="2" spans="1:14" x14ac:dyDescent="0.25">
      <c r="A2" s="116" t="s">
        <v>829</v>
      </c>
      <c r="B2" s="116"/>
      <c r="C2" s="116"/>
    </row>
    <row r="3" spans="1:14" x14ac:dyDescent="0.25">
      <c r="A3" s="250" t="s">
        <v>0</v>
      </c>
      <c r="B3" s="48"/>
      <c r="C3" s="94" t="s">
        <v>736</v>
      </c>
      <c r="D3" s="131" t="s">
        <v>757</v>
      </c>
      <c r="E3" s="101" t="s">
        <v>760</v>
      </c>
      <c r="F3" s="135" t="s">
        <v>764</v>
      </c>
    </row>
    <row r="4" spans="1:14" x14ac:dyDescent="0.25">
      <c r="A4" s="250"/>
      <c r="B4" s="48" t="s">
        <v>664</v>
      </c>
      <c r="C4" s="87"/>
      <c r="D4" s="143" t="s">
        <v>741</v>
      </c>
      <c r="E4" s="124" t="s">
        <v>741</v>
      </c>
      <c r="F4" s="206" t="s">
        <v>741</v>
      </c>
    </row>
    <row r="5" spans="1:14" x14ac:dyDescent="0.25">
      <c r="A5" s="48" t="s">
        <v>1</v>
      </c>
      <c r="B5" s="80" t="s">
        <v>665</v>
      </c>
      <c r="C5" s="74">
        <v>4100</v>
      </c>
      <c r="D5" s="130">
        <f>GENERAL_INC!C5+'LAW_LIB_INC&amp;EXP'!C7</f>
        <v>40600</v>
      </c>
      <c r="E5" s="130">
        <f>GENERAL_INC!D5+'LAW_LIB_INC&amp;EXP'!D7</f>
        <v>40600</v>
      </c>
      <c r="F5" s="134">
        <f>GENERAL_INC!E5+'LAW_LIB_INC&amp;EXP'!E7</f>
        <v>40600</v>
      </c>
    </row>
    <row r="6" spans="1:14" x14ac:dyDescent="0.25">
      <c r="A6" s="47" t="s">
        <v>2</v>
      </c>
      <c r="B6" s="80" t="s">
        <v>666</v>
      </c>
      <c r="C6" s="88">
        <v>4101</v>
      </c>
      <c r="D6" s="130">
        <f>GENERAL_INC!C6+'JURY_INC&amp;EXP'!C7+'LAW_LIB_INC&amp;EXP'!C8</f>
        <v>31700</v>
      </c>
      <c r="E6" s="130">
        <f>GENERAL_INC!D6+'JURY_INC&amp;EXP'!D7+'LAW_LIB_INC&amp;EXP'!D8</f>
        <v>31700</v>
      </c>
      <c r="F6" s="134">
        <f>GENERAL_INC!E6+'JURY_INC&amp;EXP'!E7+'LAW_LIB_INC&amp;EXP'!E8</f>
        <v>31700</v>
      </c>
      <c r="G6" s="241"/>
      <c r="I6" s="130"/>
    </row>
    <row r="7" spans="1:14" x14ac:dyDescent="0.25">
      <c r="A7" s="48" t="s">
        <v>3</v>
      </c>
      <c r="B7" s="80" t="s">
        <v>667</v>
      </c>
      <c r="C7" s="74">
        <v>4102</v>
      </c>
      <c r="D7" s="130">
        <f>GENERAL_INC!C7</f>
        <v>7500</v>
      </c>
      <c r="E7" s="130">
        <f>GENERAL_INC!D7</f>
        <v>7500</v>
      </c>
      <c r="F7" s="134">
        <f>GENERAL_INC!E7</f>
        <v>7500</v>
      </c>
    </row>
    <row r="8" spans="1:14" x14ac:dyDescent="0.25">
      <c r="A8" s="48" t="s">
        <v>608</v>
      </c>
      <c r="B8" s="242" t="s">
        <v>667</v>
      </c>
      <c r="C8" s="74">
        <v>4103</v>
      </c>
      <c r="D8" s="130">
        <f>GENERAL_INC!C8</f>
        <v>70000</v>
      </c>
      <c r="E8" s="130">
        <f>GENERAL_INC!D8</f>
        <v>70000</v>
      </c>
      <c r="F8" s="134">
        <f>GENERAL_INC!E8</f>
        <v>70000</v>
      </c>
    </row>
    <row r="9" spans="1:14" x14ac:dyDescent="0.25">
      <c r="A9" s="48" t="s">
        <v>609</v>
      </c>
      <c r="B9" s="80" t="s">
        <v>667</v>
      </c>
      <c r="C9" s="74">
        <v>4104</v>
      </c>
      <c r="D9" s="130">
        <f>GENERAL_INC!C9</f>
        <v>15000</v>
      </c>
      <c r="E9" s="130">
        <f>GENERAL_INC!D9</f>
        <v>15000</v>
      </c>
      <c r="F9" s="134">
        <f>GENERAL_INC!E9</f>
        <v>15000</v>
      </c>
    </row>
    <row r="10" spans="1:14" x14ac:dyDescent="0.25">
      <c r="A10" s="48" t="s">
        <v>6</v>
      </c>
      <c r="B10" s="80" t="s">
        <v>668</v>
      </c>
      <c r="C10" s="74">
        <v>4105</v>
      </c>
      <c r="D10" s="130">
        <f>GENERAL_INC!C10</f>
        <v>0</v>
      </c>
      <c r="E10" s="130">
        <f>GENERAL_INC!D10</f>
        <v>0</v>
      </c>
      <c r="F10" s="134">
        <f>GENERAL_INC!E10</f>
        <v>0</v>
      </c>
      <c r="M10" s="130"/>
      <c r="N10" s="130"/>
    </row>
    <row r="11" spans="1:14" x14ac:dyDescent="0.25">
      <c r="A11" s="48" t="s">
        <v>493</v>
      </c>
      <c r="B11" s="80" t="s">
        <v>668</v>
      </c>
      <c r="C11" s="74">
        <v>4106</v>
      </c>
      <c r="D11" s="130">
        <f>GENERAL_INC!C11+'R&amp;B_INC&amp;EXP'!C6</f>
        <v>289000</v>
      </c>
      <c r="E11" s="130">
        <f>GENERAL_INC!D11+'R&amp;B_INC&amp;EXP'!D6</f>
        <v>289000</v>
      </c>
      <c r="F11" s="130">
        <f>GENERAL_INC!E11+'R&amp;B_INC&amp;EXP'!E6</f>
        <v>289000</v>
      </c>
    </row>
    <row r="12" spans="1:14" x14ac:dyDescent="0.25">
      <c r="A12" s="47" t="s">
        <v>550</v>
      </c>
      <c r="B12" s="81" t="s">
        <v>667</v>
      </c>
      <c r="C12" s="88">
        <v>4201</v>
      </c>
      <c r="D12" s="130">
        <f>GENERAL_INC!C12</f>
        <v>23000</v>
      </c>
      <c r="E12" s="130">
        <f>GENERAL_INC!D12</f>
        <v>23000</v>
      </c>
      <c r="F12" s="130">
        <f>GENERAL_INC!E12</f>
        <v>37000</v>
      </c>
    </row>
    <row r="13" spans="1:14" x14ac:dyDescent="0.25">
      <c r="A13" s="47" t="s">
        <v>494</v>
      </c>
      <c r="B13" s="81" t="s">
        <v>669</v>
      </c>
      <c r="C13" s="88">
        <v>4202</v>
      </c>
      <c r="D13" s="130">
        <f>GENERAL_INC!C13+'R&amp;B_INC&amp;EXP'!C7+'AGING_INC&amp;EXP'!C7</f>
        <v>67200</v>
      </c>
      <c r="E13" s="130">
        <f>GENERAL_INC!D13+'R&amp;B_INC&amp;EXP'!D7+'AGING_INC&amp;EXP'!D7</f>
        <v>74200</v>
      </c>
      <c r="F13" s="130">
        <f>GENERAL_INC!E13+'R&amp;B_INC&amp;EXP'!E7+'AGING_INC&amp;EXP'!E7</f>
        <v>64200</v>
      </c>
    </row>
    <row r="14" spans="1:14" x14ac:dyDescent="0.25">
      <c r="A14" s="47" t="s">
        <v>610</v>
      </c>
      <c r="B14" s="81" t="s">
        <v>667</v>
      </c>
      <c r="C14" s="88">
        <v>4203</v>
      </c>
      <c r="D14" s="130">
        <f>GENERAL_INC!C14</f>
        <v>0</v>
      </c>
      <c r="E14" s="130">
        <f>GENERAL_INC!D14</f>
        <v>0</v>
      </c>
      <c r="F14" s="130">
        <f>GENERAL_INC!E14</f>
        <v>0</v>
      </c>
    </row>
    <row r="15" spans="1:14" x14ac:dyDescent="0.25">
      <c r="A15" s="47" t="s">
        <v>611</v>
      </c>
      <c r="B15" s="81" t="s">
        <v>667</v>
      </c>
      <c r="C15" s="88">
        <v>4205</v>
      </c>
      <c r="D15" s="130">
        <f>GENERAL_INC!C15</f>
        <v>25000</v>
      </c>
      <c r="E15" s="130">
        <f>GENERAL_INC!D15</f>
        <v>25000</v>
      </c>
      <c r="F15" s="130">
        <f>GENERAL_INC!E15</f>
        <v>0</v>
      </c>
    </row>
    <row r="16" spans="1:14" x14ac:dyDescent="0.25">
      <c r="A16" s="47" t="s">
        <v>12</v>
      </c>
      <c r="B16" s="82">
        <v>100</v>
      </c>
      <c r="C16" s="89">
        <v>4207</v>
      </c>
      <c r="D16" s="130">
        <f>GENERAL_INC!C16</f>
        <v>1800</v>
      </c>
      <c r="E16" s="130">
        <f>GENERAL_INC!D16</f>
        <v>1800</v>
      </c>
      <c r="F16" s="130">
        <f>GENERAL_INC!E16</f>
        <v>1800</v>
      </c>
    </row>
    <row r="17" spans="1:6" x14ac:dyDescent="0.25">
      <c r="A17" s="47" t="s">
        <v>612</v>
      </c>
      <c r="B17" s="81" t="s">
        <v>670</v>
      </c>
      <c r="C17" s="90" t="s">
        <v>704</v>
      </c>
      <c r="D17" s="130">
        <f>'JURY_INC&amp;EXP'!C9</f>
        <v>0</v>
      </c>
      <c r="E17" s="130">
        <f>'JURY_INC&amp;EXP'!D9</f>
        <v>0</v>
      </c>
      <c r="F17" s="130">
        <f>'JURY_INC&amp;EXP'!E9</f>
        <v>10000</v>
      </c>
    </row>
    <row r="18" spans="1:6" x14ac:dyDescent="0.25">
      <c r="A18" s="47" t="s">
        <v>495</v>
      </c>
      <c r="B18" s="82">
        <v>200</v>
      </c>
      <c r="C18" s="90">
        <v>4300</v>
      </c>
      <c r="D18" s="130">
        <f>'R&amp;B_INC&amp;EXP'!C11</f>
        <v>0</v>
      </c>
      <c r="E18" s="130">
        <f>'R&amp;B_INC&amp;EXP'!D11</f>
        <v>0</v>
      </c>
      <c r="F18" s="134">
        <f>'R&amp;B_INC&amp;EXP'!E11</f>
        <v>0</v>
      </c>
    </row>
    <row r="19" spans="1:6" x14ac:dyDescent="0.25">
      <c r="A19" s="47" t="s">
        <v>613</v>
      </c>
      <c r="B19" s="81" t="s">
        <v>671</v>
      </c>
      <c r="C19" s="88">
        <v>4301</v>
      </c>
      <c r="D19" s="130">
        <f>GENERAL_INC!C17+'JURY_INC&amp;EXP'!C10+'JURY_INC&amp;EXP'!C10</f>
        <v>1000</v>
      </c>
      <c r="E19" s="130">
        <f>GENERAL_INC!D17+'JURY_INC&amp;EXP'!D10+'JURY_INC&amp;EXP'!D10</f>
        <v>1000</v>
      </c>
      <c r="F19" s="130">
        <f>GENERAL_INC!E17+'JURY_INC&amp;EXP'!E10</f>
        <v>1000</v>
      </c>
    </row>
    <row r="20" spans="1:6" x14ac:dyDescent="0.25">
      <c r="A20" s="47" t="s">
        <v>614</v>
      </c>
      <c r="B20" s="81" t="s">
        <v>672</v>
      </c>
      <c r="C20" s="88">
        <v>4307</v>
      </c>
      <c r="D20" s="130">
        <f>SAL_SUPPLEMENT!C7</f>
        <v>25200</v>
      </c>
      <c r="E20" s="130">
        <f>SAL_SUPPLEMENT!D7</f>
        <v>25200</v>
      </c>
      <c r="F20" s="130">
        <f>SAL_SUPPLEMENT!E7</f>
        <v>25200</v>
      </c>
    </row>
    <row r="21" spans="1:6" x14ac:dyDescent="0.25">
      <c r="A21" s="47" t="s">
        <v>615</v>
      </c>
      <c r="B21" s="81" t="s">
        <v>672</v>
      </c>
      <c r="C21" s="88">
        <v>4308</v>
      </c>
      <c r="D21" s="130">
        <f>SAL_SUPPLEMENT!C8</f>
        <v>25667</v>
      </c>
      <c r="E21" s="130">
        <f>SAL_SUPPLEMENT!D8</f>
        <v>25667</v>
      </c>
      <c r="F21" s="130">
        <f>SAL_SUPPLEMENT!E8</f>
        <v>25667</v>
      </c>
    </row>
    <row r="22" spans="1:6" x14ac:dyDescent="0.25">
      <c r="A22" s="47" t="s">
        <v>616</v>
      </c>
      <c r="B22" s="81" t="s">
        <v>667</v>
      </c>
      <c r="C22" s="88">
        <v>4308</v>
      </c>
      <c r="D22" s="130">
        <f>GENERAL_INC!C21</f>
        <v>0</v>
      </c>
      <c r="E22" s="130">
        <f>GENERAL_INC!D21</f>
        <v>0</v>
      </c>
      <c r="F22" s="134">
        <f>GENERAL_INC!E21</f>
        <v>0</v>
      </c>
    </row>
    <row r="23" spans="1:6" x14ac:dyDescent="0.25">
      <c r="A23" s="47" t="s">
        <v>617</v>
      </c>
      <c r="B23" s="81" t="s">
        <v>667</v>
      </c>
      <c r="C23" s="88">
        <v>4302</v>
      </c>
      <c r="D23" s="130">
        <f>GENERAL_INC!C18</f>
        <v>5000</v>
      </c>
      <c r="E23" s="130">
        <f>GENERAL_INC!D18</f>
        <v>5000</v>
      </c>
      <c r="F23" s="130">
        <f>GENERAL_INC!E18</f>
        <v>5000</v>
      </c>
    </row>
    <row r="24" spans="1:6" x14ac:dyDescent="0.25">
      <c r="A24" s="47" t="s">
        <v>15</v>
      </c>
      <c r="B24" s="81" t="s">
        <v>667</v>
      </c>
      <c r="C24" s="88">
        <v>4306</v>
      </c>
      <c r="D24" s="130">
        <f>GENERAL_INC!C19</f>
        <v>30000</v>
      </c>
      <c r="E24" s="130">
        <f>GENERAL_INC!D19</f>
        <v>52500</v>
      </c>
      <c r="F24" s="130">
        <f>GENERAL_INC!E19</f>
        <v>0</v>
      </c>
    </row>
    <row r="25" spans="1:6" x14ac:dyDescent="0.25">
      <c r="A25" s="48" t="s">
        <v>16</v>
      </c>
      <c r="B25" s="80" t="s">
        <v>667</v>
      </c>
      <c r="C25" s="88">
        <v>4307</v>
      </c>
      <c r="D25" s="130">
        <f>GENERAL_INC!C20</f>
        <v>0</v>
      </c>
      <c r="E25" s="130">
        <f>GENERAL_INC!D20</f>
        <v>0</v>
      </c>
      <c r="F25" s="134">
        <f>GENERAL_INC!E20</f>
        <v>0</v>
      </c>
    </row>
    <row r="26" spans="1:6" x14ac:dyDescent="0.25">
      <c r="A26" s="48" t="s">
        <v>750</v>
      </c>
      <c r="B26" s="83">
        <v>100</v>
      </c>
      <c r="C26" s="88">
        <v>4310</v>
      </c>
      <c r="D26" s="130">
        <f>GENERAL_INC!C23</f>
        <v>8000</v>
      </c>
      <c r="E26" s="130">
        <f>GENERAL_INC!D23</f>
        <v>8000</v>
      </c>
      <c r="F26" s="134">
        <f>GENERAL_INC!E23</f>
        <v>8000</v>
      </c>
    </row>
    <row r="27" spans="1:6" x14ac:dyDescent="0.25">
      <c r="A27" s="47" t="s">
        <v>20</v>
      </c>
      <c r="B27" s="81" t="s">
        <v>673</v>
      </c>
      <c r="C27" s="88">
        <v>4401</v>
      </c>
      <c r="D27" s="130">
        <f>GENERAL_INC!C24+'JURY_INC&amp;EXP'!C11+'R&amp;B_INC&amp;EXP'!C9</f>
        <v>1808427</v>
      </c>
      <c r="E27" s="130">
        <f>GENERAL_INC!D24+'JURY_INC&amp;EXP'!D11+'R&amp;B_INC&amp;EXP'!D9</f>
        <v>1811891</v>
      </c>
      <c r="F27" s="130">
        <f>GENERAL_INC!E24+'JURY_INC&amp;EXP'!E11+'R&amp;B_INC&amp;EXP'!E9</f>
        <v>2078805</v>
      </c>
    </row>
    <row r="28" spans="1:6" x14ac:dyDescent="0.25">
      <c r="A28" s="47" t="s">
        <v>22</v>
      </c>
      <c r="B28" s="81" t="s">
        <v>673</v>
      </c>
      <c r="C28" s="88">
        <v>4402</v>
      </c>
      <c r="D28" s="130">
        <f>GENERAL_INC!C26+'JURY_INC&amp;EXP'!C12+'R&amp;B_INC&amp;EXP'!C10</f>
        <v>245274</v>
      </c>
      <c r="E28" s="130">
        <f>GENERAL_INC!D26+'JURY_INC&amp;EXP'!D12+'R&amp;B_INC&amp;EXP'!D10</f>
        <v>516194</v>
      </c>
      <c r="F28" s="130">
        <f>GENERAL_INC!E26+'JURY_INC&amp;EXP'!E12+'R&amp;B_INC&amp;EXP'!E10</f>
        <v>721850</v>
      </c>
    </row>
    <row r="29" spans="1:6" x14ac:dyDescent="0.25">
      <c r="A29" s="47" t="s">
        <v>618</v>
      </c>
      <c r="B29" s="81" t="s">
        <v>674</v>
      </c>
      <c r="C29" s="88">
        <v>4204</v>
      </c>
      <c r="D29" s="130">
        <f>'AGING_INC&amp;EXP'!C8</f>
        <v>27500</v>
      </c>
      <c r="E29" s="130">
        <f>'AGING_INC&amp;EXP'!D8</f>
        <v>27500</v>
      </c>
      <c r="F29" s="134">
        <f>'AGING_INC&amp;EXP'!E8</f>
        <v>27500</v>
      </c>
    </row>
    <row r="30" spans="1:6" x14ac:dyDescent="0.25">
      <c r="A30" s="47" t="s">
        <v>619</v>
      </c>
      <c r="B30" s="81" t="s">
        <v>674</v>
      </c>
      <c r="C30" s="88">
        <v>4301</v>
      </c>
      <c r="D30" s="130">
        <f>'AGING_INC&amp;EXP'!C9</f>
        <v>42000</v>
      </c>
      <c r="E30" s="130">
        <f>'AGING_INC&amp;EXP'!D9</f>
        <v>42000</v>
      </c>
      <c r="F30" s="134">
        <f>'AGING_INC&amp;EXP'!E9</f>
        <v>42000</v>
      </c>
    </row>
    <row r="31" spans="1:6" x14ac:dyDescent="0.25">
      <c r="A31" s="47" t="s">
        <v>620</v>
      </c>
      <c r="B31" s="81" t="s">
        <v>674</v>
      </c>
      <c r="C31" s="88">
        <v>4303</v>
      </c>
      <c r="D31" s="130">
        <f>'AGING_INC&amp;EXP'!C10</f>
        <v>23000</v>
      </c>
      <c r="E31" s="130">
        <f>'AGING_INC&amp;EXP'!D10</f>
        <v>23000</v>
      </c>
      <c r="F31" s="134">
        <f>'AGING_INC&amp;EXP'!E10</f>
        <v>23000</v>
      </c>
    </row>
    <row r="32" spans="1:6" ht="13.5" customHeight="1" x14ac:dyDescent="0.25">
      <c r="A32" s="47" t="s">
        <v>621</v>
      </c>
      <c r="B32" s="81" t="s">
        <v>674</v>
      </c>
      <c r="C32" s="88">
        <v>4304</v>
      </c>
      <c r="D32" s="130">
        <f>'AGING_INC&amp;EXP'!C11</f>
        <v>7500</v>
      </c>
      <c r="E32" s="130">
        <f>'AGING_INC&amp;EXP'!D11</f>
        <v>7500</v>
      </c>
      <c r="F32" s="134">
        <f>'AGING_INC&amp;EXP'!E11</f>
        <v>7500</v>
      </c>
    </row>
    <row r="33" spans="1:6" x14ac:dyDescent="0.25">
      <c r="A33" s="47" t="s">
        <v>622</v>
      </c>
      <c r="B33" s="81" t="s">
        <v>674</v>
      </c>
      <c r="C33" s="88">
        <v>4305</v>
      </c>
      <c r="D33" s="130">
        <f>'AGING_INC&amp;EXP'!C12</f>
        <v>8000</v>
      </c>
      <c r="E33" s="130">
        <f>'AGING_INC&amp;EXP'!D12</f>
        <v>8000</v>
      </c>
      <c r="F33" s="134">
        <f>'AGING_INC&amp;EXP'!E12</f>
        <v>8000</v>
      </c>
    </row>
    <row r="34" spans="1:6" x14ac:dyDescent="0.25">
      <c r="A34" s="48" t="s">
        <v>623</v>
      </c>
      <c r="B34" s="80" t="s">
        <v>669</v>
      </c>
      <c r="C34" s="74">
        <v>4900</v>
      </c>
      <c r="D34" s="130">
        <f>GENERAL_INC!C27</f>
        <v>34000</v>
      </c>
      <c r="E34" s="130">
        <f>GENERAL_INC!D27</f>
        <v>0</v>
      </c>
      <c r="F34" s="134">
        <f>GENERAL_INC!E27</f>
        <v>0</v>
      </c>
    </row>
    <row r="35" spans="1:6" x14ac:dyDescent="0.25">
      <c r="A35" s="48" t="s">
        <v>24</v>
      </c>
      <c r="B35" s="83">
        <v>100</v>
      </c>
      <c r="C35" s="74">
        <v>4311</v>
      </c>
      <c r="D35" s="130">
        <f>GENERAL_INC!C28</f>
        <v>0</v>
      </c>
      <c r="E35" s="130">
        <f>GENERAL_INC!D28</f>
        <v>0</v>
      </c>
      <c r="F35" s="130">
        <f>GENERAL_INC!E28</f>
        <v>0</v>
      </c>
    </row>
    <row r="36" spans="1:6" x14ac:dyDescent="0.25">
      <c r="A36" s="48" t="s">
        <v>624</v>
      </c>
      <c r="B36" s="80" t="s">
        <v>667</v>
      </c>
      <c r="C36" s="88">
        <v>4999</v>
      </c>
      <c r="D36" s="147">
        <v>-115217</v>
      </c>
      <c r="E36" s="147">
        <v>-115217</v>
      </c>
      <c r="F36" s="226">
        <f>GENERAL_INC!E29+GENERAL_INC!E30</f>
        <v>-165489</v>
      </c>
    </row>
    <row r="37" spans="1:6" x14ac:dyDescent="0.25">
      <c r="A37" s="48" t="s">
        <v>625</v>
      </c>
      <c r="B37" s="80" t="s">
        <v>675</v>
      </c>
      <c r="C37" s="88">
        <v>4999</v>
      </c>
      <c r="D37" s="130">
        <v>115217</v>
      </c>
      <c r="E37" s="130">
        <v>115217</v>
      </c>
      <c r="F37" s="134">
        <v>115217</v>
      </c>
    </row>
    <row r="38" spans="1:6" x14ac:dyDescent="0.25">
      <c r="A38" s="48" t="s">
        <v>21</v>
      </c>
      <c r="B38" s="80" t="s">
        <v>676</v>
      </c>
      <c r="C38" s="88">
        <v>4300</v>
      </c>
      <c r="D38" s="130">
        <f>GENERAL_INC!C25+'R&amp;B_INC&amp;EXP'!C8</f>
        <v>270000</v>
      </c>
      <c r="E38" s="130">
        <f>GENERAL_INC!D25+'R&amp;B_INC&amp;EXP'!D8</f>
        <v>325000</v>
      </c>
      <c r="F38" s="130">
        <f>GENERAL_INC!E25+'R&amp;B_INC&amp;EXP'!E8</f>
        <v>350000</v>
      </c>
    </row>
    <row r="39" spans="1:6" x14ac:dyDescent="0.25">
      <c r="A39" s="48" t="s">
        <v>626</v>
      </c>
      <c r="B39" s="80" t="s">
        <v>677</v>
      </c>
      <c r="C39" s="88">
        <v>4301</v>
      </c>
      <c r="D39" s="143">
        <f>'LATERAL_INC&amp;EXP'!C9</f>
        <v>15438</v>
      </c>
      <c r="E39" s="143">
        <f>'LATERAL_INC&amp;EXP'!D9</f>
        <v>15438</v>
      </c>
      <c r="F39" s="137">
        <f>'LATERAL_INC&amp;EXP'!E9</f>
        <v>15438</v>
      </c>
    </row>
    <row r="40" spans="1:6" x14ac:dyDescent="0.25">
      <c r="A40" s="117"/>
      <c r="B40" s="80"/>
      <c r="C40" s="88"/>
      <c r="D40" s="144"/>
      <c r="E40" s="144"/>
      <c r="F40" s="134"/>
    </row>
    <row r="41" spans="1:6" x14ac:dyDescent="0.25">
      <c r="A41" s="48" t="s">
        <v>627</v>
      </c>
      <c r="B41" s="48"/>
      <c r="C41" s="88"/>
      <c r="D41" s="130">
        <f>SUM(D5:D40)</f>
        <v>3146806</v>
      </c>
      <c r="E41" s="130">
        <f>SUM(E5:E40)</f>
        <v>3471690</v>
      </c>
      <c r="F41" s="134">
        <f>SUM(F5:F40)</f>
        <v>3855488</v>
      </c>
    </row>
    <row r="42" spans="1:6" x14ac:dyDescent="0.25">
      <c r="A42" s="48"/>
      <c r="B42" s="48"/>
      <c r="C42" s="88"/>
    </row>
    <row r="43" spans="1:6" x14ac:dyDescent="0.25">
      <c r="A43" s="77" t="s">
        <v>830</v>
      </c>
      <c r="B43" s="77"/>
      <c r="C43" s="77"/>
      <c r="D43" s="145"/>
      <c r="E43" s="189"/>
      <c r="F43" s="214"/>
    </row>
    <row r="44" spans="1:6" x14ac:dyDescent="0.25">
      <c r="A44" s="250" t="s">
        <v>0</v>
      </c>
      <c r="B44" s="48"/>
      <c r="C44" s="94" t="s">
        <v>736</v>
      </c>
      <c r="D44" s="131" t="s">
        <v>757</v>
      </c>
      <c r="E44" s="175" t="s">
        <v>760</v>
      </c>
      <c r="F44" s="135" t="s">
        <v>764</v>
      </c>
    </row>
    <row r="45" spans="1:6" x14ac:dyDescent="0.25">
      <c r="A45" s="250"/>
      <c r="B45" s="48" t="s">
        <v>678</v>
      </c>
      <c r="C45" s="91"/>
      <c r="D45" s="143" t="s">
        <v>741</v>
      </c>
      <c r="E45" s="179" t="s">
        <v>761</v>
      </c>
      <c r="F45" s="206" t="s">
        <v>741</v>
      </c>
    </row>
    <row r="46" spans="1:6" x14ac:dyDescent="0.25">
      <c r="A46" s="47" t="s">
        <v>31</v>
      </c>
      <c r="B46" s="81" t="s">
        <v>679</v>
      </c>
      <c r="C46" s="74" t="s">
        <v>303</v>
      </c>
      <c r="D46" s="130">
        <f>GENERAL_EXP!C5</f>
        <v>27086</v>
      </c>
      <c r="E46" s="130">
        <f>GENERAL_EXP!D5</f>
        <v>27086</v>
      </c>
      <c r="F46" s="130">
        <f>GENERAL_EXP!E5</f>
        <v>31086.1</v>
      </c>
    </row>
    <row r="47" spans="1:6" x14ac:dyDescent="0.25">
      <c r="A47" s="48" t="s">
        <v>431</v>
      </c>
      <c r="B47" s="80" t="s">
        <v>680</v>
      </c>
      <c r="C47" s="74" t="s">
        <v>303</v>
      </c>
      <c r="D47" s="130">
        <f>CO_JUDGE_EXP!C7</f>
        <v>36671</v>
      </c>
      <c r="E47" s="130">
        <f>CO_JUDGE_EXP!D7</f>
        <v>36671</v>
      </c>
      <c r="F47" s="130">
        <f>CO_JUDGE_EXP!E7</f>
        <v>40570.879999999997</v>
      </c>
    </row>
    <row r="48" spans="1:6" x14ac:dyDescent="0.25">
      <c r="A48" s="48" t="s">
        <v>628</v>
      </c>
      <c r="B48" s="80" t="s">
        <v>680</v>
      </c>
      <c r="C48" s="74" t="s">
        <v>303</v>
      </c>
      <c r="D48" s="130">
        <f>CO_JUDGE_EXP!C8</f>
        <v>13343</v>
      </c>
      <c r="E48" s="130">
        <f>CO_JUDGE_EXP!D8</f>
        <v>25086</v>
      </c>
      <c r="F48" s="130">
        <f>CO_JUDGE_EXP!E8</f>
        <v>30086.1</v>
      </c>
    </row>
    <row r="49" spans="1:6" x14ac:dyDescent="0.25">
      <c r="A49" s="48" t="s">
        <v>149</v>
      </c>
      <c r="B49" s="80" t="s">
        <v>680</v>
      </c>
      <c r="C49" s="74" t="s">
        <v>303</v>
      </c>
      <c r="D49" s="130">
        <f>CO_JUDGE_EXP!C12</f>
        <v>3000</v>
      </c>
      <c r="E49" s="130">
        <f>CO_JUDGE_EXP!D12</f>
        <v>3000</v>
      </c>
      <c r="F49" s="130">
        <f>CO_JUDGE_EXP!E12</f>
        <v>3000</v>
      </c>
    </row>
    <row r="50" spans="1:6" x14ac:dyDescent="0.25">
      <c r="A50" s="48" t="s">
        <v>432</v>
      </c>
      <c r="B50" s="80" t="s">
        <v>681</v>
      </c>
      <c r="C50" s="74" t="s">
        <v>303</v>
      </c>
      <c r="D50" s="130">
        <f>CO_ATTORNEY_EXP!C7</f>
        <v>33862</v>
      </c>
      <c r="E50" s="130">
        <f>CO_ATTORNEY_EXP!D7</f>
        <v>33862</v>
      </c>
      <c r="F50" s="130">
        <f>CO_ATTORNEY_EXP!E7</f>
        <v>37861.96</v>
      </c>
    </row>
    <row r="51" spans="1:6" x14ac:dyDescent="0.25">
      <c r="A51" s="48" t="s">
        <v>628</v>
      </c>
      <c r="B51" s="80" t="s">
        <v>681</v>
      </c>
      <c r="C51" s="74" t="s">
        <v>303</v>
      </c>
      <c r="D51" s="130">
        <f>CO_ATTORNEY_EXP!C8</f>
        <v>13343</v>
      </c>
      <c r="E51" s="130">
        <f>CO_ATTORNEY_EXP!D8</f>
        <v>25086</v>
      </c>
      <c r="F51" s="130">
        <f>CO_ATTORNEY_EXP!E8</f>
        <v>30586.1</v>
      </c>
    </row>
    <row r="52" spans="1:6" x14ac:dyDescent="0.25">
      <c r="A52" s="48" t="s">
        <v>629</v>
      </c>
      <c r="B52" s="80" t="s">
        <v>682</v>
      </c>
      <c r="C52" s="74" t="s">
        <v>303</v>
      </c>
      <c r="D52" s="130">
        <f>CO_DIST_CLK_EXP!C7</f>
        <v>33862</v>
      </c>
      <c r="E52" s="130">
        <f>CO_DIST_CLK_EXP!D7</f>
        <v>33862</v>
      </c>
      <c r="F52" s="130">
        <f>CO_DIST_CLK_EXP!E7</f>
        <v>37860.92</v>
      </c>
    </row>
    <row r="53" spans="1:6" x14ac:dyDescent="0.25">
      <c r="A53" s="48" t="s">
        <v>197</v>
      </c>
      <c r="B53" s="80" t="s">
        <v>682</v>
      </c>
      <c r="C53" s="74" t="s">
        <v>303</v>
      </c>
      <c r="D53" s="130">
        <f>CO_DIST_CLK_EXP!C8</f>
        <v>27086</v>
      </c>
      <c r="E53" s="130">
        <f>CO_DIST_CLK_EXP!D8</f>
        <v>27086</v>
      </c>
      <c r="F53" s="130">
        <f>CO_DIST_CLK_EXP!E8</f>
        <v>31086.1</v>
      </c>
    </row>
    <row r="54" spans="1:6" x14ac:dyDescent="0.25">
      <c r="A54" s="48" t="s">
        <v>198</v>
      </c>
      <c r="B54" s="80" t="s">
        <v>682</v>
      </c>
      <c r="C54" s="74" t="s">
        <v>303</v>
      </c>
      <c r="D54" s="130">
        <f>CO_DIST_CLK_EXP!C9</f>
        <v>26286</v>
      </c>
      <c r="E54" s="130">
        <f>CO_DIST_CLK_EXP!D9</f>
        <v>25086</v>
      </c>
      <c r="F54" s="130">
        <f>CO_DIST_CLK_EXP!E9</f>
        <v>30086.1</v>
      </c>
    </row>
    <row r="55" spans="1:6" x14ac:dyDescent="0.25">
      <c r="A55" s="48" t="s">
        <v>630</v>
      </c>
      <c r="B55" s="80" t="s">
        <v>683</v>
      </c>
      <c r="C55" s="74" t="s">
        <v>303</v>
      </c>
      <c r="D55" s="130">
        <f>TAX_ASSR_COL_EXP!C5</f>
        <v>33862</v>
      </c>
      <c r="E55" s="130">
        <f>TAX_ASSR_COL_EXP!D5</f>
        <v>33863</v>
      </c>
      <c r="F55" s="130">
        <f>TAX_ASSR_COL_EXP!E5</f>
        <v>37861.96</v>
      </c>
    </row>
    <row r="56" spans="1:6" x14ac:dyDescent="0.25">
      <c r="A56" s="48" t="s">
        <v>631</v>
      </c>
      <c r="B56" s="80" t="s">
        <v>683</v>
      </c>
      <c r="C56" s="74" t="s">
        <v>303</v>
      </c>
      <c r="D56" s="130">
        <f>TAX_ASSR_COL_EXP!C6</f>
        <v>27086</v>
      </c>
      <c r="E56" s="130">
        <f>TAX_ASSR_COL_EXP!D6</f>
        <v>27086</v>
      </c>
      <c r="F56" s="130">
        <f>TAX_ASSR_COL_EXP!E6</f>
        <v>31586.1</v>
      </c>
    </row>
    <row r="57" spans="1:6" x14ac:dyDescent="0.25">
      <c r="A57" s="48" t="s">
        <v>632</v>
      </c>
      <c r="B57" s="80" t="s">
        <v>683</v>
      </c>
      <c r="C57" s="74" t="s">
        <v>303</v>
      </c>
      <c r="D57" s="130">
        <f>TAX_ASSR_COL_EXP!C7</f>
        <v>0</v>
      </c>
      <c r="E57" s="130">
        <f>TAX_ASSR_COL_EXP!D7</f>
        <v>0</v>
      </c>
      <c r="F57" s="130">
        <f>TAX_ASSR_COL_EXP!E7</f>
        <v>0</v>
      </c>
    </row>
    <row r="58" spans="1:6" x14ac:dyDescent="0.25">
      <c r="A58" s="48" t="s">
        <v>633</v>
      </c>
      <c r="B58" s="80" t="s">
        <v>683</v>
      </c>
      <c r="C58" s="74" t="s">
        <v>303</v>
      </c>
      <c r="D58" s="130">
        <f>TAX_ASSR_COL_EXP!C8</f>
        <v>5000</v>
      </c>
      <c r="E58" s="130">
        <f>TAX_ASSR_COL_EXP!D8</f>
        <v>5000</v>
      </c>
      <c r="F58" s="130">
        <f>TAX_ASSR_COL_EXP!E8</f>
        <v>5000</v>
      </c>
    </row>
    <row r="59" spans="1:6" x14ac:dyDescent="0.25">
      <c r="A59" s="47" t="s">
        <v>236</v>
      </c>
      <c r="B59" s="81" t="s">
        <v>684</v>
      </c>
      <c r="C59" s="74" t="s">
        <v>303</v>
      </c>
      <c r="D59" s="130">
        <f>SHERIFF_EXP!C7</f>
        <v>43029</v>
      </c>
      <c r="E59" s="130">
        <f>SHERIFF_EXP!D7</f>
        <v>49029</v>
      </c>
      <c r="F59" s="130">
        <f>SHERIFF_EXP!E7</f>
        <v>49528.959999999999</v>
      </c>
    </row>
    <row r="60" spans="1:6" x14ac:dyDescent="0.25">
      <c r="A60" s="48" t="s">
        <v>237</v>
      </c>
      <c r="B60" s="81" t="s">
        <v>684</v>
      </c>
      <c r="C60" s="74" t="s">
        <v>303</v>
      </c>
      <c r="D60" s="130">
        <f>JAIL_EXP!C7</f>
        <v>31255</v>
      </c>
      <c r="E60" s="130">
        <f>JAIL_EXP!D7</f>
        <v>31255</v>
      </c>
      <c r="F60" s="130">
        <f>JAIL_EXP!E7</f>
        <v>35254.94</v>
      </c>
    </row>
    <row r="61" spans="1:6" x14ac:dyDescent="0.25">
      <c r="A61" s="48" t="s">
        <v>238</v>
      </c>
      <c r="B61" s="81" t="s">
        <v>684</v>
      </c>
      <c r="C61" s="74" t="s">
        <v>303</v>
      </c>
      <c r="D61" s="130">
        <f>SHERIFF_EXP!C8</f>
        <v>37375</v>
      </c>
      <c r="E61" s="130">
        <f>SHERIFF_EXP!D8</f>
        <v>37375</v>
      </c>
      <c r="F61" s="130">
        <f>SHERIFF_EXP!E8</f>
        <v>42375</v>
      </c>
    </row>
    <row r="62" spans="1:6" x14ac:dyDescent="0.25">
      <c r="A62" s="48" t="s">
        <v>239</v>
      </c>
      <c r="B62" s="81" t="s">
        <v>684</v>
      </c>
      <c r="C62" s="74" t="s">
        <v>303</v>
      </c>
      <c r="D62" s="130">
        <f>SHERIFF_EXP!C9</f>
        <v>36412</v>
      </c>
      <c r="E62" s="130">
        <f>SHERIFF_EXP!D9</f>
        <v>36412</v>
      </c>
      <c r="F62" s="130">
        <f>SHERIFF_EXP!E9</f>
        <v>40212.06</v>
      </c>
    </row>
    <row r="63" spans="1:6" x14ac:dyDescent="0.25">
      <c r="A63" s="48" t="s">
        <v>835</v>
      </c>
      <c r="B63" s="81" t="s">
        <v>684</v>
      </c>
      <c r="C63" s="74" t="s">
        <v>303</v>
      </c>
      <c r="D63" s="130">
        <f>JAIL_EXP!C8</f>
        <v>143950</v>
      </c>
      <c r="E63" s="130">
        <f>JAIL_EXP!D8</f>
        <v>143950</v>
      </c>
      <c r="F63" s="130">
        <f>JAIL_EXP!E8</f>
        <v>160150.6</v>
      </c>
    </row>
    <row r="64" spans="1:6" x14ac:dyDescent="0.25">
      <c r="A64" s="48" t="s">
        <v>759</v>
      </c>
      <c r="B64" s="81" t="s">
        <v>684</v>
      </c>
      <c r="C64" s="74" t="s">
        <v>303</v>
      </c>
      <c r="D64" s="130">
        <f>SHERIFF_EXP!C10</f>
        <v>5000</v>
      </c>
      <c r="E64" s="130">
        <f>SHERIFF_EXP!D10</f>
        <v>5000</v>
      </c>
      <c r="F64" s="130">
        <f>SHERIFF_EXP!E10+JAIL_EXP!E9</f>
        <v>10000</v>
      </c>
    </row>
    <row r="65" spans="1:6" x14ac:dyDescent="0.25">
      <c r="A65" s="48" t="s">
        <v>634</v>
      </c>
      <c r="B65" s="80" t="s">
        <v>685</v>
      </c>
      <c r="C65" s="74" t="s">
        <v>303</v>
      </c>
      <c r="D65" s="130">
        <f>CO_TREASURER_EXP!C7</f>
        <v>33862</v>
      </c>
      <c r="E65" s="130">
        <f>CO_TREASURER_EXP!D7</f>
        <v>33062</v>
      </c>
      <c r="F65" s="130">
        <f>CO_TREASURER_EXP!E7</f>
        <v>36861.96</v>
      </c>
    </row>
    <row r="66" spans="1:6" x14ac:dyDescent="0.25">
      <c r="A66" s="48" t="s">
        <v>240</v>
      </c>
      <c r="B66" s="80" t="s">
        <v>685</v>
      </c>
      <c r="C66" s="74" t="s">
        <v>303</v>
      </c>
      <c r="D66" s="130">
        <f>CO_TREASURER_EXP!C8</f>
        <v>1500</v>
      </c>
      <c r="E66" s="130">
        <f>CO_TREASURER_EXP!D8</f>
        <v>1500</v>
      </c>
      <c r="F66" s="130">
        <f>CO_TREASURER_EXP!E8</f>
        <v>0</v>
      </c>
    </row>
    <row r="67" spans="1:6" x14ac:dyDescent="0.25">
      <c r="A67" s="48" t="s">
        <v>635</v>
      </c>
      <c r="B67" s="80" t="s">
        <v>686</v>
      </c>
      <c r="C67" s="74" t="s">
        <v>303</v>
      </c>
      <c r="D67" s="130">
        <f>EXT_SERV_EXP!C7</f>
        <v>27086</v>
      </c>
      <c r="E67" s="130">
        <f>EXT_SERV_EXP!D7</f>
        <v>27086</v>
      </c>
      <c r="F67" s="130">
        <f>EXT_SERV_EXP!E7</f>
        <v>30086.1</v>
      </c>
    </row>
    <row r="68" spans="1:6" x14ac:dyDescent="0.25">
      <c r="A68" s="48" t="s">
        <v>279</v>
      </c>
      <c r="B68" s="80" t="s">
        <v>686</v>
      </c>
      <c r="C68" s="74" t="s">
        <v>303</v>
      </c>
      <c r="D68" s="130">
        <f>EXT_SERV_EXP!C8</f>
        <v>16952</v>
      </c>
      <c r="E68" s="130">
        <f>EXT_SERV_EXP!D8</f>
        <v>16952</v>
      </c>
      <c r="F68" s="130">
        <f>EXT_SERV_EXP!E8</f>
        <v>21351.96</v>
      </c>
    </row>
    <row r="69" spans="1:6" x14ac:dyDescent="0.25">
      <c r="A69" s="48" t="s">
        <v>280</v>
      </c>
      <c r="B69" s="80" t="s">
        <v>686</v>
      </c>
      <c r="C69" s="74" t="s">
        <v>303</v>
      </c>
      <c r="D69" s="130">
        <f>EXT_SERV_EXP!C9</f>
        <v>17352</v>
      </c>
      <c r="E69" s="130">
        <f>EXT_SERV_EXP!D9</f>
        <v>15752</v>
      </c>
      <c r="F69" s="130">
        <f>EXT_SERV_EXP!E9</f>
        <v>20752.099999999999</v>
      </c>
    </row>
    <row r="70" spans="1:6" x14ac:dyDescent="0.25">
      <c r="A70" s="48" t="s">
        <v>636</v>
      </c>
      <c r="B70" s="80" t="s">
        <v>687</v>
      </c>
      <c r="C70" s="74" t="s">
        <v>303</v>
      </c>
      <c r="D70" s="130">
        <f>VER_OFF_EXP!C7</f>
        <v>3450</v>
      </c>
      <c r="E70" s="130">
        <f>VER_OFF_EXP!D7</f>
        <v>3450</v>
      </c>
      <c r="F70" s="130">
        <f>VER_OFF_EXP!E7</f>
        <v>4463.93</v>
      </c>
    </row>
    <row r="71" spans="1:6" x14ac:dyDescent="0.25">
      <c r="A71" s="48" t="s">
        <v>439</v>
      </c>
      <c r="B71" s="80" t="s">
        <v>688</v>
      </c>
      <c r="C71" s="74" t="s">
        <v>303</v>
      </c>
      <c r="D71" s="130">
        <f>D_JUDGE_EXP!C8</f>
        <v>1200</v>
      </c>
      <c r="E71" s="130">
        <f>D_JUDGE_EXP!D8</f>
        <v>1200</v>
      </c>
      <c r="F71" s="130">
        <f>D_JUDGE_EXP!E8</f>
        <v>1200</v>
      </c>
    </row>
    <row r="72" spans="1:6" x14ac:dyDescent="0.25">
      <c r="A72" s="48" t="s">
        <v>340</v>
      </c>
      <c r="B72" s="80" t="s">
        <v>689</v>
      </c>
      <c r="C72" s="53" t="s">
        <v>303</v>
      </c>
      <c r="D72" s="130">
        <f>'911_EXP'!C7</f>
        <v>30855</v>
      </c>
      <c r="E72" s="130">
        <f>'911_EXP'!D7</f>
        <v>31255</v>
      </c>
      <c r="F72" s="130">
        <f>'911_EXP'!E7</f>
        <v>34254.94</v>
      </c>
    </row>
    <row r="73" spans="1:6" x14ac:dyDescent="0.25">
      <c r="A73" s="48" t="s">
        <v>637</v>
      </c>
      <c r="B73" s="80" t="s">
        <v>689</v>
      </c>
      <c r="C73" s="74" t="s">
        <v>303</v>
      </c>
      <c r="D73" s="130">
        <f>'911_EXP'!C8</f>
        <v>134324</v>
      </c>
      <c r="E73" s="130">
        <f>'911_EXP'!D8</f>
        <v>135524</v>
      </c>
      <c r="F73" s="130">
        <f>'911_EXP'!E8</f>
        <v>120844.4</v>
      </c>
    </row>
    <row r="74" spans="1:6" x14ac:dyDescent="0.25">
      <c r="A74" s="48" t="s">
        <v>638</v>
      </c>
      <c r="B74" s="80" t="s">
        <v>689</v>
      </c>
      <c r="C74" s="74" t="s">
        <v>303</v>
      </c>
      <c r="D74" s="130">
        <f>'911_EXP'!C9</f>
        <v>15000</v>
      </c>
      <c r="E74" s="130">
        <f>'911_EXP'!D9</f>
        <v>15000</v>
      </c>
      <c r="F74" s="130">
        <f>'911_EXP'!E9</f>
        <v>15000</v>
      </c>
    </row>
    <row r="75" spans="1:6" x14ac:dyDescent="0.25">
      <c r="A75" s="48" t="s">
        <v>639</v>
      </c>
      <c r="B75" s="80" t="s">
        <v>690</v>
      </c>
      <c r="C75" s="74" t="s">
        <v>303</v>
      </c>
      <c r="D75" s="130">
        <f>JP_EXP!C7</f>
        <v>33462</v>
      </c>
      <c r="E75" s="130">
        <f>JP_EXP!D7</f>
        <v>33462</v>
      </c>
      <c r="F75" s="130">
        <f>JP_EXP!E7</f>
        <v>37361.96</v>
      </c>
    </row>
    <row r="76" spans="1:6" x14ac:dyDescent="0.25">
      <c r="A76" s="48" t="s">
        <v>640</v>
      </c>
      <c r="B76" s="80" t="s">
        <v>690</v>
      </c>
      <c r="C76" s="74" t="s">
        <v>303</v>
      </c>
      <c r="D76" s="130">
        <f>JP_EXP!C8</f>
        <v>26686</v>
      </c>
      <c r="E76" s="130">
        <f>JP_EXP!D8</f>
        <v>26686</v>
      </c>
      <c r="F76" s="130">
        <f>JP_EXP!E8</f>
        <v>30586.1</v>
      </c>
    </row>
    <row r="77" spans="1:6" x14ac:dyDescent="0.25">
      <c r="A77" s="48" t="s">
        <v>445</v>
      </c>
      <c r="B77" s="80" t="s">
        <v>691</v>
      </c>
      <c r="C77" s="74" t="s">
        <v>303</v>
      </c>
      <c r="D77" s="130">
        <f>CONSTABLE_EXP!C7</f>
        <v>0</v>
      </c>
      <c r="E77" s="130">
        <f>CONSTABLE_EXP!D7</f>
        <v>0</v>
      </c>
      <c r="F77" s="130">
        <f>CONSTABLE_EXP!E7</f>
        <v>0</v>
      </c>
    </row>
    <row r="78" spans="1:6" x14ac:dyDescent="0.25">
      <c r="A78" s="48" t="s">
        <v>641</v>
      </c>
      <c r="B78" s="80" t="s">
        <v>692</v>
      </c>
      <c r="C78" s="74" t="s">
        <v>303</v>
      </c>
      <c r="D78" s="130">
        <f>SAL_SUPPLEMENT!C17</f>
        <v>25200</v>
      </c>
      <c r="E78" s="130">
        <f>SAL_SUPPLEMENT!D17</f>
        <v>25200</v>
      </c>
      <c r="F78" s="130">
        <f>SAL_SUPPLEMENT!E17</f>
        <v>25200</v>
      </c>
    </row>
    <row r="79" spans="1:6" x14ac:dyDescent="0.25">
      <c r="A79" s="48" t="s">
        <v>641</v>
      </c>
      <c r="B79" s="80" t="s">
        <v>693</v>
      </c>
      <c r="C79" s="74" t="s">
        <v>303</v>
      </c>
      <c r="D79" s="130">
        <f>SAL_SUPPLEMENT!C23</f>
        <v>25667</v>
      </c>
      <c r="E79" s="130">
        <f>SAL_SUPPLEMENT!D23</f>
        <v>25667</v>
      </c>
      <c r="F79" s="130">
        <f>SAL_SUPPLEMENT!E23</f>
        <v>25667</v>
      </c>
    </row>
    <row r="80" spans="1:6" x14ac:dyDescent="0.25">
      <c r="A80" s="48" t="s">
        <v>497</v>
      </c>
      <c r="B80" s="80" t="s">
        <v>694</v>
      </c>
      <c r="C80" s="74" t="s">
        <v>303</v>
      </c>
      <c r="D80" s="130">
        <f>'R&amp;B_INC&amp;EXP'!C18</f>
        <v>150229</v>
      </c>
      <c r="E80" s="130">
        <f>'R&amp;B_INC&amp;EXP'!D18</f>
        <v>142120</v>
      </c>
      <c r="F80" s="130">
        <f>'R&amp;B_INC&amp;EXP'!E18</f>
        <v>154920.07999999999</v>
      </c>
    </row>
    <row r="81" spans="1:6" x14ac:dyDescent="0.25">
      <c r="A81" s="239" t="s">
        <v>839</v>
      </c>
      <c r="B81" s="80" t="s">
        <v>694</v>
      </c>
      <c r="C81" s="74" t="s">
        <v>303</v>
      </c>
      <c r="D81" s="130">
        <f>'R&amp;B_INC&amp;EXP'!C19</f>
        <v>0</v>
      </c>
      <c r="E81" s="130">
        <f>'R&amp;B_INC&amp;EXP'!D19</f>
        <v>0</v>
      </c>
      <c r="F81" s="130">
        <f>'R&amp;B_INC&amp;EXP'!E19</f>
        <v>54500.1</v>
      </c>
    </row>
    <row r="82" spans="1:6" x14ac:dyDescent="0.25">
      <c r="A82" s="48" t="s">
        <v>642</v>
      </c>
      <c r="B82" s="80" t="s">
        <v>694</v>
      </c>
      <c r="C82" s="74" t="s">
        <v>303</v>
      </c>
      <c r="D82" s="130">
        <f>'R&amp;B_INC&amp;EXP'!C20</f>
        <v>150585</v>
      </c>
      <c r="E82" s="130">
        <f>'R&amp;B_INC&amp;EXP'!D20</f>
        <v>201619</v>
      </c>
      <c r="F82" s="130">
        <f>'R&amp;B_INC&amp;EXP'!E20</f>
        <v>168585.3</v>
      </c>
    </row>
    <row r="83" spans="1:6" x14ac:dyDescent="0.25">
      <c r="A83" s="78" t="s">
        <v>240</v>
      </c>
      <c r="B83" s="80" t="s">
        <v>694</v>
      </c>
      <c r="C83" s="74" t="s">
        <v>303</v>
      </c>
      <c r="D83" s="130">
        <f>'R&amp;B_INC&amp;EXP'!C21</f>
        <v>0</v>
      </c>
      <c r="E83" s="130">
        <f>'R&amp;B_INC&amp;EXP'!D21</f>
        <v>0</v>
      </c>
      <c r="F83" s="130">
        <f>'R&amp;B_INC&amp;EXP'!E21</f>
        <v>0</v>
      </c>
    </row>
    <row r="84" spans="1:6" x14ac:dyDescent="0.25">
      <c r="A84" s="48" t="s">
        <v>566</v>
      </c>
      <c r="B84" s="80" t="s">
        <v>695</v>
      </c>
      <c r="C84" s="74" t="s">
        <v>303</v>
      </c>
      <c r="D84" s="130">
        <f>'AGING_INC&amp;EXP'!C21</f>
        <v>29180</v>
      </c>
      <c r="E84" s="130">
        <f>'AGING_INC&amp;EXP'!D21</f>
        <v>29180</v>
      </c>
      <c r="F84" s="130">
        <f>'AGING_INC&amp;EXP'!E21</f>
        <v>34179.800000000003</v>
      </c>
    </row>
    <row r="85" spans="1:6" x14ac:dyDescent="0.25">
      <c r="A85" s="48" t="s">
        <v>567</v>
      </c>
      <c r="B85" s="80" t="s">
        <v>695</v>
      </c>
      <c r="C85" s="74" t="s">
        <v>303</v>
      </c>
      <c r="D85" s="130">
        <f>'AGING_INC&amp;EXP'!C22</f>
        <v>8760</v>
      </c>
      <c r="E85" s="130">
        <f>'AGING_INC&amp;EXP'!D22</f>
        <v>8760</v>
      </c>
      <c r="F85" s="130">
        <f>'AGING_INC&amp;EXP'!E22</f>
        <v>34608</v>
      </c>
    </row>
    <row r="86" spans="1:6" x14ac:dyDescent="0.25">
      <c r="A86" s="48" t="s">
        <v>643</v>
      </c>
      <c r="B86" s="80" t="s">
        <v>695</v>
      </c>
      <c r="C86" s="74" t="s">
        <v>303</v>
      </c>
      <c r="D86" s="130">
        <f>'AGING_INC&amp;EXP'!C23</f>
        <v>25857</v>
      </c>
      <c r="E86" s="130">
        <f>'AGING_INC&amp;EXP'!D23</f>
        <v>25857</v>
      </c>
      <c r="F86" s="130">
        <f>'AGING_INC&amp;EXP'!E23</f>
        <v>30357.08</v>
      </c>
    </row>
    <row r="87" spans="1:6" x14ac:dyDescent="0.25">
      <c r="A87" s="48" t="s">
        <v>644</v>
      </c>
      <c r="B87" s="80" t="s">
        <v>695</v>
      </c>
      <c r="C87" s="74" t="s">
        <v>303</v>
      </c>
      <c r="D87" s="130">
        <f>'AGING_INC&amp;EXP'!C24</f>
        <v>25457</v>
      </c>
      <c r="E87" s="130">
        <f>'AGING_INC&amp;EXP'!D24</f>
        <v>25457</v>
      </c>
      <c r="F87" s="130">
        <f>'AGING_INC&amp;EXP'!E24</f>
        <v>28857.08</v>
      </c>
    </row>
    <row r="88" spans="1:6" x14ac:dyDescent="0.25">
      <c r="A88" s="233" t="s">
        <v>834</v>
      </c>
      <c r="B88" s="80"/>
      <c r="C88" s="74" t="s">
        <v>303</v>
      </c>
      <c r="D88" s="130">
        <f>'AGING_INC&amp;EXP'!C25</f>
        <v>0</v>
      </c>
      <c r="E88" s="130">
        <f>'AGING_INC&amp;EXP'!D25</f>
        <v>0</v>
      </c>
      <c r="F88" s="130">
        <f>'AGING_INC&amp;EXP'!E25</f>
        <v>10512</v>
      </c>
    </row>
    <row r="89" spans="1:6" x14ac:dyDescent="0.25">
      <c r="A89" s="48" t="s">
        <v>240</v>
      </c>
      <c r="B89" s="80" t="s">
        <v>695</v>
      </c>
      <c r="C89" s="74" t="s">
        <v>303</v>
      </c>
      <c r="D89" s="130">
        <f>'AGING_INC&amp;EXP'!C26</f>
        <v>28840</v>
      </c>
      <c r="E89" s="130">
        <f>'AGING_INC&amp;EXP'!D26</f>
        <v>28840</v>
      </c>
      <c r="F89" s="130">
        <f>'AGING_INC&amp;EXP'!E26</f>
        <v>0</v>
      </c>
    </row>
    <row r="90" spans="1:6" x14ac:dyDescent="0.25">
      <c r="A90" s="47" t="s">
        <v>32</v>
      </c>
      <c r="B90" s="47" t="s">
        <v>696</v>
      </c>
      <c r="C90" s="92" t="s">
        <v>705</v>
      </c>
      <c r="D90" s="130">
        <f>GENERAL_EXP!C6+CO_JUDGE_EXP!C9+CO_ATTORNEY_EXP!C9+CO_DIST_CLK_EXP!C10+TAX_ASSR_COL_EXP!C9+TAX_ASSR_COL_EXP!C10+TAX_ASSR_COL_EXP!C11+TAX_ASSR_COL_EXP!C12+SHERIFF_EXP!C11+EXT_SERV_EXP!C10+CO_TREASURER_EXP!C9+CO_TREASURER_EXP!C10+VER_OFF_EXP!C8+D_JUDGE_EXP!C9+'911_EXP'!C10+JP_EXP!C9+CONSTABLE_EXP!C8+SAL_SUPPLEMENT!C18+SAL_SUPPLEMENT!C24+'R&amp;B_INC&amp;EXP'!C22+'AGING_INC&amp;EXP'!C27</f>
        <v>105774</v>
      </c>
      <c r="E90" s="130">
        <f>GENERAL_EXP!D6+CO_JUDGE_EXP!D9+CO_ATTORNEY_EXP!D9+CO_DIST_CLK_EXP!D10+TAX_ASSR_COL_EXP!D9+TAX_ASSR_COL_EXP!D10+TAX_ASSR_COL_EXP!D11+TAX_ASSR_COL_EXP!D12+SHERIFF_EXP!D11+EXT_SERV_EXP!D10+CO_TREASURER_EXP!D9+CO_TREASURER_EXP!D10+VER_OFF_EXP!D8+D_JUDGE_EXP!D9+'911_EXP'!D10+JP_EXP!D9+CONSTABLE_EXP!D8+SAL_SUPPLEMENT!D18+SAL_SUPPLEMENT!D24+'R&amp;B_INC&amp;EXP'!D22+'AGING_INC&amp;EXP'!D27</f>
        <v>110302</v>
      </c>
      <c r="F90" s="130">
        <f>GENERAL_EXP!E6+CO_JUDGE_EXP!E9+CO_ATTORNEY_EXP!E9+CO_DIST_CLK_EXP!E10+TAX_ASSR_COL_EXP!E9+TAX_ASSR_COL_EXP!E10+TAX_ASSR_COL_EXP!E11+TAX_ASSR_COL_EXP!E12+SHERIFF_EXP!E11+EXT_SERV_EXP!E10+CO_TREASURER_EXP!E9+CO_TREASURER_EXP!E10+VER_OFF_EXP!E8+D_JUDGE_EXP!E9+'911_EXP'!E10+JP_EXP!E9+CONSTABLE_EXP!E8+SAL_SUPPLEMENT!E18+SAL_SUPPLEMENT!E24+'R&amp;B_INC&amp;EXP'!E22+'AGING_INC&amp;EXP'!E27+JAIL_EXP!E10</f>
        <v>121739.17625499998</v>
      </c>
    </row>
    <row r="91" spans="1:6" x14ac:dyDescent="0.25">
      <c r="A91" s="47" t="s">
        <v>180</v>
      </c>
      <c r="B91" s="47" t="s">
        <v>696</v>
      </c>
      <c r="C91" s="92" t="s">
        <v>706</v>
      </c>
      <c r="D91" s="130">
        <f>GENERAL_EXP!C7+CO_JUDGE_EXP!C10+CO_ATTORNEY_EXP!C10+CO_DIST_CLK_EXP!C11+TAX_ASSR_COL_EXP!C13+TAX_ASSR_COL_EXP!C14+TAX_ASSR_COL_EXP!C15+TAX_ASSR_COL_EXP!C16+SHERIFF_EXP!C12+EXT_SERV_EXP!C11+CO_TREASURER_EXP!C11+'911_EXP'!C11+JP_EXP!C10+CONSTABLE_EXP!C9+SAL_SUPPLEMENT!C19+SAL_SUPPLEMENT!C25+'R&amp;B_INC&amp;EXP'!C23+'AGING_INC&amp;EXP'!C28</f>
        <v>160000</v>
      </c>
      <c r="E91" s="130">
        <f>GENERAL_EXP!D7+CO_JUDGE_EXP!D10+CO_ATTORNEY_EXP!D10+CO_DIST_CLK_EXP!D11+TAX_ASSR_COL_EXP!D13+TAX_ASSR_COL_EXP!D14+TAX_ASSR_COL_EXP!D15+TAX_ASSR_COL_EXP!D16+SHERIFF_EXP!D12+EXT_SERV_EXP!D11+CO_TREASURER_EXP!D11+'911_EXP'!D11+JP_EXP!D10+CONSTABLE_EXP!D9+SAL_SUPPLEMENT!D19+SAL_SUPPLEMENT!D25+'R&amp;B_INC&amp;EXP'!D23+'AGING_INC&amp;EXP'!D28</f>
        <v>195360</v>
      </c>
      <c r="F91" s="130">
        <f>GENERAL_EXP!E7+CO_JUDGE_EXP!E10+CO_ATTORNEY_EXP!E10+CO_DIST_CLK_EXP!E11+TAX_ASSR_COL_EXP!E13+TAX_ASSR_COL_EXP!E14+TAX_ASSR_COL_EXP!E15+TAX_ASSR_COL_EXP!E16+SHERIFF_EXP!E12+EXT_SERV_EXP!E11+CO_TREASURER_EXP!E11+'911_EXP'!E11+JP_EXP!E10+CONSTABLE_EXP!E9+SAL_SUPPLEMENT!E19+SAL_SUPPLEMENT!E25+'R&amp;B_INC&amp;EXP'!E23+'AGING_INC&amp;EXP'!E28+JAIL_EXP!E11</f>
        <v>204387</v>
      </c>
    </row>
    <row r="92" spans="1:6" x14ac:dyDescent="0.25">
      <c r="A92" s="47" t="s">
        <v>34</v>
      </c>
      <c r="B92" s="47" t="s">
        <v>696</v>
      </c>
      <c r="C92" s="92" t="s">
        <v>707</v>
      </c>
      <c r="D92" s="130">
        <f>GENERAL_EXP!C8+CO_JUDGE_EXP!C11+CO_ATTORNEY_EXP!C11+CO_DIST_CLK_EXP!C12+TAX_ASSR_COL_EXP!C17+TAX_ASSR_COL_EXP!C18+TAX_ASSR_COL_EXP!C19+TAX_ASSR_COL_EXP!C20+SHERIFF_EXP!C13+EXT_SERV_EXP!C12+CO_TREASURER_EXP!C12+CO_TREASURER_EXP!C13+'911_EXP'!C12+JP_EXP!C11+CONSTABLE_EXP!C10+SAL_SUPPLEMENT!C20+SAL_SUPPLEMENT!C26+'R&amp;B_INC&amp;EXP'!C24+'AGING_INC&amp;EXP'!C29</f>
        <v>80980</v>
      </c>
      <c r="E92" s="130">
        <f>GENERAL_EXP!D8+CO_JUDGE_EXP!D11+CO_ATTORNEY_EXP!D11+CO_DIST_CLK_EXP!D12+TAX_ASSR_COL_EXP!D17+TAX_ASSR_COL_EXP!D18+TAX_ASSR_COL_EXP!D19+TAX_ASSR_COL_EXP!D20+SHERIFF_EXP!D13+EXT_SERV_EXP!D12+CO_TREASURER_EXP!D12+CO_TREASURER_EXP!D13+'911_EXP'!D12+JP_EXP!D11+CONSTABLE_EXP!D10+SAL_SUPPLEMENT!D20+SAL_SUPPLEMENT!D26+'R&amp;B_INC&amp;EXP'!D24+'AGING_INC&amp;EXP'!D29</f>
        <v>85524</v>
      </c>
      <c r="F92" s="130">
        <f>GENERAL_EXP!E8+CO_JUDGE_EXP!E11+CO_ATTORNEY_EXP!E11+CO_DIST_CLK_EXP!E12+TAX_ASSR_COL_EXP!E17+TAX_ASSR_COL_EXP!E18+TAX_ASSR_COL_EXP!E19+TAX_ASSR_COL_EXP!E20+SHERIFF_EXP!E13+EXT_SERV_EXP!E12+CO_TREASURER_EXP!E12+CO_TREASURER_EXP!E13+'911_EXP'!E12+JP_EXP!E11+CONSTABLE_EXP!E10+SAL_SUPPLEMENT!E20+SAL_SUPPLEMENT!E26+'R&amp;B_INC&amp;EXP'!E24+'AGING_INC&amp;EXP'!E29+JAIL_EXP!E12</f>
        <v>91233.404399999999</v>
      </c>
    </row>
    <row r="93" spans="1:6" x14ac:dyDescent="0.25">
      <c r="A93" s="47" t="s">
        <v>35</v>
      </c>
      <c r="B93" s="81" t="s">
        <v>669</v>
      </c>
      <c r="C93" s="89" t="s">
        <v>708</v>
      </c>
      <c r="D93" s="130">
        <f>GENERAL_EXP!C9+SHERIFF_EXP!C14+'911_EXP'!C13+JAIL_EXP!C13+'R&amp;B_INC&amp;EXP'!C25+'AGING_INC&amp;EXP'!C30</f>
        <v>39500</v>
      </c>
      <c r="E93" s="130">
        <f>GENERAL_EXP!D9+SHERIFF_EXP!D14+'911_EXP'!D13+JAIL_EXP!D13+'R&amp;B_INC&amp;EXP'!D25+'AGING_INC&amp;EXP'!D30</f>
        <v>43000</v>
      </c>
      <c r="F93" s="130">
        <f>GENERAL_EXP!E9+SHERIFF_EXP!E14+'911_EXP'!E13+JAIL_EXP!E13+'R&amp;B_INC&amp;EXP'!E25+'AGING_INC&amp;EXP'!E30+EXT_SERV_EXP!E13</f>
        <v>49000</v>
      </c>
    </row>
    <row r="94" spans="1:6" x14ac:dyDescent="0.25">
      <c r="A94" s="47" t="s">
        <v>36</v>
      </c>
      <c r="B94" s="81" t="s">
        <v>697</v>
      </c>
      <c r="C94" s="89" t="s">
        <v>709</v>
      </c>
      <c r="D94" s="130">
        <f>GENERAL_EXP!C10+'AGING_INC&amp;EXP'!C31</f>
        <v>810</v>
      </c>
      <c r="E94" s="130">
        <f>GENERAL_EXP!D10+'AGING_INC&amp;EXP'!D31</f>
        <v>810</v>
      </c>
      <c r="F94" s="130">
        <f>GENERAL_EXP!E10+'AGING_INC&amp;EXP'!E31</f>
        <v>810</v>
      </c>
    </row>
    <row r="95" spans="1:6" x14ac:dyDescent="0.25">
      <c r="A95" s="47" t="s">
        <v>37</v>
      </c>
      <c r="B95" s="81" t="s">
        <v>697</v>
      </c>
      <c r="C95" s="89" t="s">
        <v>710</v>
      </c>
      <c r="D95" s="130">
        <f>GENERAL_EXP!C11+SHERIFF_EXP!C15+EXT_SERV_EXP!C14+CO_TREASURER_EXP!C14+VER_OFF_EXP!C9+'911_EXP'!C14+'AGING_INC&amp;EXP'!C32</f>
        <v>6275</v>
      </c>
      <c r="E95" s="130">
        <f>GENERAL_EXP!D11+SHERIFF_EXP!D15+EXT_SERV_EXP!D14+CO_TREASURER_EXP!D14+VER_OFF_EXP!D9+'911_EXP'!D14+'AGING_INC&amp;EXP'!D32</f>
        <v>6275</v>
      </c>
      <c r="F95" s="130">
        <f>GENERAL_EXP!E11+SHERIFF_EXP!E15+EXT_SERV_EXP!E14+CO_TREASURER_EXP!E14+VER_OFF_EXP!E9+'911_EXP'!E14+'AGING_INC&amp;EXP'!E32</f>
        <v>6275</v>
      </c>
    </row>
    <row r="96" spans="1:6" x14ac:dyDescent="0.25">
      <c r="A96" s="47" t="s">
        <v>38</v>
      </c>
      <c r="B96" s="81" t="s">
        <v>669</v>
      </c>
      <c r="C96" s="89" t="s">
        <v>711</v>
      </c>
      <c r="D96" s="130">
        <f>GENERAL_EXP!C12+CO_JUDGE_EXP!C13+CO_ATTORNEY_EXP!C12+CO_DIST_CLK_EXP!C13+TAX_ASSR_COL_EXP!C21+SHERIFF_EXP!C16+EXT_SERV_EXP!C15+CO_TREASURER_EXP!C15+VER_OFF_EXP!C10+'911_EXP'!C15+JAIL_EXP!C14+JP_EXP!C12+DPS_EXP!C7+CONSTABLE_EXP!C11+'R&amp;B_INC&amp;EXP'!C26+'AGING_INC&amp;EXP'!C33</f>
        <v>41275</v>
      </c>
      <c r="E96" s="130">
        <f>GENERAL_EXP!D12+CO_JUDGE_EXP!D13+CO_ATTORNEY_EXP!D12+CO_DIST_CLK_EXP!D13+TAX_ASSR_COL_EXP!D21+SHERIFF_EXP!D16+EXT_SERV_EXP!D15+CO_TREASURER_EXP!D15+VER_OFF_EXP!D10+'911_EXP'!D15+JAIL_EXP!D14+JP_EXP!D12+DPS_EXP!D7+CONSTABLE_EXP!D11+'R&amp;B_INC&amp;EXP'!D26+'AGING_INC&amp;EXP'!D33</f>
        <v>41775</v>
      </c>
      <c r="F96" s="130">
        <f>GENERAL_EXP!E12+CO_JUDGE_EXP!E13+CO_ATTORNEY_EXP!E12+CO_DIST_CLK_EXP!E13+TAX_ASSR_COL_EXP!E21+SHERIFF_EXP!E16+EXT_SERV_EXP!E15+CO_TREASURER_EXP!E15+VER_OFF_EXP!E10+'911_EXP'!E15+JAIL_EXP!E14+JP_EXP!E12+DPS_EXP!E7+CONSTABLE_EXP!E11+'R&amp;B_INC&amp;EXP'!E26+'AGING_INC&amp;EXP'!E33</f>
        <v>57325</v>
      </c>
    </row>
    <row r="97" spans="1:6" x14ac:dyDescent="0.25">
      <c r="A97" s="47" t="s">
        <v>645</v>
      </c>
      <c r="B97" s="81" t="s">
        <v>669</v>
      </c>
      <c r="C97" s="93" t="s">
        <v>712</v>
      </c>
      <c r="D97" s="130">
        <f>CO_DIST_CLK_EXP!C14+SHERIFF_EXP!C17+'R&amp;B_INC&amp;EXP'!C27+'AGING_INC&amp;EXP'!C34</f>
        <v>3350</v>
      </c>
      <c r="E97" s="130">
        <f>CO_DIST_CLK_EXP!D14+SHERIFF_EXP!D17+'R&amp;B_INC&amp;EXP'!D27+'AGING_INC&amp;EXP'!D34</f>
        <v>3350</v>
      </c>
      <c r="F97" s="130">
        <f>CO_DIST_CLK_EXP!E14+SHERIFF_EXP!E17+'R&amp;B_INC&amp;EXP'!E27+'AGING_INC&amp;EXP'!E34</f>
        <v>5050</v>
      </c>
    </row>
    <row r="98" spans="1:6" x14ac:dyDescent="0.25">
      <c r="A98" s="47" t="s">
        <v>40</v>
      </c>
      <c r="B98" s="81" t="s">
        <v>667</v>
      </c>
      <c r="C98" s="89" t="s">
        <v>97</v>
      </c>
      <c r="D98" s="130">
        <f>GENERAL_EXP!C14</f>
        <v>0</v>
      </c>
      <c r="E98" s="130">
        <f>GENERAL_EXP!D14</f>
        <v>0</v>
      </c>
      <c r="F98" s="130">
        <f>GENERAL_EXP!E14</f>
        <v>0</v>
      </c>
    </row>
    <row r="99" spans="1:6" x14ac:dyDescent="0.25">
      <c r="A99" s="47" t="s">
        <v>41</v>
      </c>
      <c r="B99" s="81" t="s">
        <v>669</v>
      </c>
      <c r="C99" s="89" t="s">
        <v>713</v>
      </c>
      <c r="D99" s="130">
        <f>GENERAL_EXP!C15+CO_JUDGE_EXP!C14+CO_ATTORNEY_EXP!C13+CO_DIST_CLK_EXP!C15+TAX_ASSR_COL_EXP!C22+SHERIFF_EXP!C19+'911_EXP'!C16+JAIL_EXP!C15+JP_EXP!C13+'R&amp;B_INC&amp;EXP'!C28+'AGING_INC&amp;EXP'!C35</f>
        <v>3900</v>
      </c>
      <c r="E99" s="130">
        <f>GENERAL_EXP!D15+CO_JUDGE_EXP!D14+CO_ATTORNEY_EXP!D13+CO_DIST_CLK_EXP!D15+TAX_ASSR_COL_EXP!D22+SHERIFF_EXP!D19+'911_EXP'!D16+JAIL_EXP!D15+JP_EXP!D13+'R&amp;B_INC&amp;EXP'!D28+'AGING_INC&amp;EXP'!D35</f>
        <v>3400</v>
      </c>
      <c r="F99" s="130">
        <f>GENERAL_EXP!E15+CO_JUDGE_EXP!E14+CO_ATTORNEY_EXP!E13+CO_DIST_CLK_EXP!E15+TAX_ASSR_COL_EXP!E22+SHERIFF_EXP!E19+'911_EXP'!E16+JAIL_EXP!E15+JP_EXP!E13+'R&amp;B_INC&amp;EXP'!E28+'AGING_INC&amp;EXP'!E35</f>
        <v>3900</v>
      </c>
    </row>
    <row r="100" spans="1:6" x14ac:dyDescent="0.25">
      <c r="A100" s="47" t="s">
        <v>42</v>
      </c>
      <c r="B100" s="47"/>
      <c r="C100" s="93" t="s">
        <v>99</v>
      </c>
      <c r="D100" s="130">
        <f>GENERAL_EXP!C16</f>
        <v>0</v>
      </c>
      <c r="E100" s="130">
        <f>GENERAL_EXP!D16</f>
        <v>0</v>
      </c>
      <c r="F100" s="130">
        <f>GENERAL_EXP!E16</f>
        <v>0</v>
      </c>
    </row>
    <row r="101" spans="1:6" x14ac:dyDescent="0.25">
      <c r="A101" s="47" t="s">
        <v>43</v>
      </c>
      <c r="B101" s="81" t="s">
        <v>669</v>
      </c>
      <c r="C101" s="89" t="s">
        <v>714</v>
      </c>
      <c r="D101" s="146">
        <f>GENERAL_EXP!C17+CO_JUDGE_EXP!C15+CO_ATTORNEY_EXP!C14+CO_DIST_CLK_EXP!C16+TAX_ASSR_COL_EXP!C23+SHERIFF_EXP!C20+EXT_SERV_EXP!C16+CO_TREASURER_EXP!C16+'911_EXP'!C17+JP_EXP!C14+CONSTABLE_EXP!C12</f>
        <v>6580</v>
      </c>
      <c r="E101" s="146">
        <f>GENERAL_EXP!D17+CO_JUDGE_EXP!D15+CO_ATTORNEY_EXP!D14+CO_DIST_CLK_EXP!D16+TAX_ASSR_COL_EXP!D23+SHERIFF_EXP!D20+EXT_SERV_EXP!D16+CO_TREASURER_EXP!D16+'911_EXP'!D17+JP_EXP!D14+CONSTABLE_EXP!D12</f>
        <v>6780</v>
      </c>
      <c r="F101" s="146">
        <f>GENERAL_EXP!E17+CO_JUDGE_EXP!E15+CO_ATTORNEY_EXP!E14+CO_DIST_CLK_EXP!E16+TAX_ASSR_COL_EXP!E23+SHERIFF_EXP!E20+EXT_SERV_EXP!E16+CO_TREASURER_EXP!E16+'911_EXP'!E17+JP_EXP!E14+CONSTABLE_EXP!E12</f>
        <v>7070</v>
      </c>
    </row>
    <row r="102" spans="1:6" x14ac:dyDescent="0.25">
      <c r="A102" s="47" t="s">
        <v>44</v>
      </c>
      <c r="B102" s="81" t="s">
        <v>669</v>
      </c>
      <c r="C102" s="93" t="s">
        <v>715</v>
      </c>
      <c r="D102" s="130">
        <f>GENERAL_EXP!C18+VER_OFF_EXP!C11</f>
        <v>25</v>
      </c>
      <c r="E102" s="130">
        <f>GENERAL_EXP!D18+VER_OFF_EXP!D11</f>
        <v>25</v>
      </c>
      <c r="F102" s="130">
        <f>GENERAL_EXP!E18+VER_OFF_EXP!E11</f>
        <v>25</v>
      </c>
    </row>
    <row r="103" spans="1:6" x14ac:dyDescent="0.25">
      <c r="A103" s="47" t="s">
        <v>45</v>
      </c>
      <c r="B103" s="81" t="s">
        <v>669</v>
      </c>
      <c r="C103" s="89" t="s">
        <v>716</v>
      </c>
      <c r="D103" s="130">
        <f>GENERAL_EXP!C19+CO_JUDGE_EXP!C16+CO_ATTORNEY_EXP!C15+CO_DIST_CLK_EXP!C17+SHERIFF_EXP!C21+CO_TREASURER_EXP!C17+'911_EXP'!C18+JAIL_EXP!C16+DPS_EXP!C8+CONSTABLE_EXP!C13+'R&amp;B_INC&amp;EXP'!C29+'HIST_COM_INC&amp;EXP'!C20+'AGING_INC&amp;EXP'!C36</f>
        <v>12100</v>
      </c>
      <c r="E103" s="130">
        <f>GENERAL_EXP!D19+CO_JUDGE_EXP!D16+CO_ATTORNEY_EXP!D15+CO_DIST_CLK_EXP!D17+SHERIFF_EXP!D21+CO_TREASURER_EXP!D17+'911_EXP'!D18+JAIL_EXP!D16+DPS_EXP!D8+CONSTABLE_EXP!D13+'R&amp;B_INC&amp;EXP'!D29+'HIST_COM_INC&amp;EXP'!D20+'AGING_INC&amp;EXP'!D36</f>
        <v>17100</v>
      </c>
      <c r="F103" s="130">
        <f>GENERAL_EXP!E19+CO_JUDGE_EXP!E16+CO_ATTORNEY_EXP!E15+CO_DIST_CLK_EXP!E17+SHERIFF_EXP!E21+CO_TREASURER_EXP!E17+'911_EXP'!E18+JAIL_EXP!E16+DPS_EXP!E8+CONSTABLE_EXP!E13+'R&amp;B_INC&amp;EXP'!E29+'HIST_COM_INC&amp;EXP'!E20+'AGING_INC&amp;EXP'!E36</f>
        <v>13600</v>
      </c>
    </row>
    <row r="104" spans="1:6" x14ac:dyDescent="0.25">
      <c r="A104" s="47" t="s">
        <v>46</v>
      </c>
      <c r="B104" s="81" t="s">
        <v>669</v>
      </c>
      <c r="C104" s="93" t="s">
        <v>717</v>
      </c>
      <c r="D104" s="130">
        <f>GENERAL_EXP!C20+CO_JUDGE_EXP!C17+CO_ATTORNEY_EXP!C16+CO_DIST_CLK_EXP!C18+TAX_ASSR_COL_EXP!C24+SHERIFF_EXP!C22+CO_TREASURER_EXP!C18+VER_OFF_EXP!C12+'911_EXP'!C19+JAIL_EXP!C17+JP_EXP!C15+'AGING_INC&amp;EXP'!C37</f>
        <v>53650</v>
      </c>
      <c r="E104" s="130">
        <f>GENERAL_EXP!D20+CO_JUDGE_EXP!D17+CO_ATTORNEY_EXP!D16+CO_DIST_CLK_EXP!D18+TAX_ASSR_COL_EXP!D24+SHERIFF_EXP!D22+CO_TREASURER_EXP!D18+VER_OFF_EXP!D12+'911_EXP'!D19+JAIL_EXP!D17+JP_EXP!D15+'AGING_INC&amp;EXP'!D37</f>
        <v>57650</v>
      </c>
      <c r="F104" s="130">
        <f>GENERAL_EXP!E20+CO_JUDGE_EXP!E17+CO_ATTORNEY_EXP!E16+CO_DIST_CLK_EXP!E18+TAX_ASSR_COL_EXP!E24+SHERIFF_EXP!E22+CO_TREASURER_EXP!E18+VER_OFF_EXP!E12+'911_EXP'!E19+JAIL_EXP!E17+JP_EXP!E15+'AGING_INC&amp;EXP'!E37</f>
        <v>85000</v>
      </c>
    </row>
    <row r="105" spans="1:6" x14ac:dyDescent="0.25">
      <c r="A105" s="47" t="s">
        <v>154</v>
      </c>
      <c r="B105" s="81" t="s">
        <v>669</v>
      </c>
      <c r="C105" s="89" t="s">
        <v>718</v>
      </c>
      <c r="D105" s="130">
        <f>CO_JUDGE_EXP!C18+CO_ATTORNEY_EXP!C17+CO_DIST_CLK_EXP!C19+TAX_ASSR_COL_EXP!C25+SHERIFF_EXP!C23+CO_TREASURER_EXP!C19+JP_EXP!C16+CONSTABLE_EXP!C14+'R&amp;B_INC&amp;EXP'!C30+'AGING_INC&amp;EXP'!C44</f>
        <v>2450</v>
      </c>
      <c r="E105" s="130">
        <f>CO_JUDGE_EXP!D18+CO_ATTORNEY_EXP!D17+CO_DIST_CLK_EXP!D19+TAX_ASSR_COL_EXP!D25+SHERIFF_EXP!D23+CO_TREASURER_EXP!D19+JP_EXP!D16+CONSTABLE_EXP!D14+'R&amp;B_INC&amp;EXP'!D30+'AGING_INC&amp;EXP'!D44</f>
        <v>2950</v>
      </c>
      <c r="F105" s="130">
        <f>CO_JUDGE_EXP!E18+CO_ATTORNEY_EXP!E17+CO_DIST_CLK_EXP!E19+TAX_ASSR_COL_EXP!E25+SHERIFF_EXP!E23+CO_TREASURER_EXP!E19+JP_EXP!E16+CONSTABLE_EXP!E14+'R&amp;B_INC&amp;EXP'!E30+'AGING_INC&amp;EXP'!E44</f>
        <v>2950</v>
      </c>
    </row>
    <row r="106" spans="1:6" x14ac:dyDescent="0.25">
      <c r="A106" s="48" t="s">
        <v>243</v>
      </c>
      <c r="B106" s="81" t="s">
        <v>667</v>
      </c>
      <c r="C106" s="94" t="s">
        <v>265</v>
      </c>
      <c r="D106" s="130">
        <f>SHERIFF_EXP!C24</f>
        <v>20000</v>
      </c>
      <c r="E106" s="130">
        <f>SHERIFF_EXP!D24</f>
        <v>20000</v>
      </c>
      <c r="F106" s="130">
        <f>SHERIFF_EXP!E24</f>
        <v>25000</v>
      </c>
    </row>
    <row r="107" spans="1:6" x14ac:dyDescent="0.25">
      <c r="A107" s="47" t="s">
        <v>47</v>
      </c>
      <c r="B107" s="81" t="s">
        <v>676</v>
      </c>
      <c r="C107" s="89" t="s">
        <v>719</v>
      </c>
      <c r="D107" s="130">
        <f>GENERAL_EXP!C21+'R&amp;B_INC&amp;EXP'!C31</f>
        <v>65121</v>
      </c>
      <c r="E107" s="130">
        <f>GENERAL_EXP!D21+'R&amp;B_INC&amp;EXP'!D31</f>
        <v>59301</v>
      </c>
      <c r="F107" s="130">
        <f>GENERAL_EXP!E21+'R&amp;B_INC&amp;EXP'!E31</f>
        <v>63335</v>
      </c>
    </row>
    <row r="108" spans="1:6" x14ac:dyDescent="0.25">
      <c r="A108" s="47" t="s">
        <v>48</v>
      </c>
      <c r="B108" s="81" t="s">
        <v>667</v>
      </c>
      <c r="C108" s="89" t="s">
        <v>105</v>
      </c>
      <c r="D108" s="130">
        <f>GENERAL_EXP!C22</f>
        <v>6000</v>
      </c>
      <c r="E108" s="130">
        <f>GENERAL_EXP!D22</f>
        <v>10000</v>
      </c>
      <c r="F108" s="130">
        <f>GENERAL_EXP!E22</f>
        <v>20000</v>
      </c>
    </row>
    <row r="109" spans="1:6" x14ac:dyDescent="0.25">
      <c r="A109" s="47" t="s">
        <v>49</v>
      </c>
      <c r="B109" s="81" t="s">
        <v>667</v>
      </c>
      <c r="C109" s="89" t="s">
        <v>106</v>
      </c>
      <c r="D109" s="130">
        <f>GENERAL_EXP!C23</f>
        <v>8000</v>
      </c>
      <c r="E109" s="130">
        <f>GENERAL_EXP!D23</f>
        <v>10000</v>
      </c>
      <c r="F109" s="130">
        <f>GENERAL_EXP!E23</f>
        <v>10000</v>
      </c>
    </row>
    <row r="110" spans="1:6" x14ac:dyDescent="0.25">
      <c r="A110" s="47" t="s">
        <v>50</v>
      </c>
      <c r="B110" s="81" t="s">
        <v>667</v>
      </c>
      <c r="C110" s="89" t="s">
        <v>107</v>
      </c>
      <c r="D110" s="130">
        <f>GENERAL_EXP!C24</f>
        <v>3676</v>
      </c>
      <c r="E110" s="130">
        <f>GENERAL_EXP!D24</f>
        <v>3676</v>
      </c>
      <c r="F110" s="130">
        <f>GENERAL_EXP!E24</f>
        <v>3676</v>
      </c>
    </row>
    <row r="111" spans="1:6" x14ac:dyDescent="0.25">
      <c r="A111" s="47" t="s">
        <v>51</v>
      </c>
      <c r="B111" s="81" t="s">
        <v>667</v>
      </c>
      <c r="C111" s="89" t="s">
        <v>108</v>
      </c>
      <c r="D111" s="130">
        <f>GENERAL_EXP!C25</f>
        <v>20000</v>
      </c>
      <c r="E111" s="130">
        <f>GENERAL_EXP!D25</f>
        <v>20000</v>
      </c>
      <c r="F111" s="130">
        <f>GENERAL_EXP!E25</f>
        <v>25000</v>
      </c>
    </row>
    <row r="112" spans="1:6" x14ac:dyDescent="0.25">
      <c r="A112" s="47" t="s">
        <v>52</v>
      </c>
      <c r="B112" s="81" t="s">
        <v>667</v>
      </c>
      <c r="C112" s="89" t="s">
        <v>109</v>
      </c>
      <c r="D112" s="130">
        <f>GENERAL_EXP!C26</f>
        <v>2500</v>
      </c>
      <c r="E112" s="130">
        <f>GENERAL_EXP!D26</f>
        <v>5000</v>
      </c>
      <c r="F112" s="130">
        <f>GENERAL_EXP!E26</f>
        <v>5000</v>
      </c>
    </row>
    <row r="113" spans="1:6" x14ac:dyDescent="0.25">
      <c r="A113" s="47" t="s">
        <v>53</v>
      </c>
      <c r="B113" s="81" t="s">
        <v>667</v>
      </c>
      <c r="C113" s="89" t="s">
        <v>110</v>
      </c>
      <c r="D113" s="130">
        <f>GENERAL_EXP!C27</f>
        <v>17500</v>
      </c>
      <c r="E113" s="130">
        <f>GENERAL_EXP!D27</f>
        <v>18500</v>
      </c>
      <c r="F113" s="130">
        <f>GENERAL_EXP!E27</f>
        <v>18500</v>
      </c>
    </row>
    <row r="114" spans="1:6" x14ac:dyDescent="0.25">
      <c r="A114" s="47" t="s">
        <v>54</v>
      </c>
      <c r="B114" s="81" t="s">
        <v>667</v>
      </c>
      <c r="C114" s="89" t="s">
        <v>111</v>
      </c>
      <c r="D114" s="130">
        <f>GENERAL_EXP!C28</f>
        <v>6000</v>
      </c>
      <c r="E114" s="130">
        <f>GENERAL_EXP!D28</f>
        <v>8000</v>
      </c>
      <c r="F114" s="130">
        <f>GENERAL_EXP!E28</f>
        <v>8000</v>
      </c>
    </row>
    <row r="115" spans="1:6" x14ac:dyDescent="0.25">
      <c r="A115" s="47" t="s">
        <v>55</v>
      </c>
      <c r="B115" s="81" t="s">
        <v>667</v>
      </c>
      <c r="C115" s="89" t="s">
        <v>112</v>
      </c>
      <c r="D115" s="130">
        <f>GENERAL_EXP!C29</f>
        <v>2000</v>
      </c>
      <c r="E115" s="130">
        <f>GENERAL_EXP!D29</f>
        <v>2000</v>
      </c>
      <c r="F115" s="130">
        <f>GENERAL_EXP!E29</f>
        <v>2000</v>
      </c>
    </row>
    <row r="116" spans="1:6" x14ac:dyDescent="0.25">
      <c r="A116" s="47" t="s">
        <v>56</v>
      </c>
      <c r="B116" s="81" t="s">
        <v>667</v>
      </c>
      <c r="C116" s="89" t="s">
        <v>113</v>
      </c>
      <c r="D116" s="130">
        <f>GENERAL_EXP!C30</f>
        <v>1000</v>
      </c>
      <c r="E116" s="130">
        <f>GENERAL_EXP!D30</f>
        <v>1000</v>
      </c>
      <c r="F116" s="130">
        <f>GENERAL_EXP!E30</f>
        <v>1000</v>
      </c>
    </row>
    <row r="117" spans="1:6" x14ac:dyDescent="0.25">
      <c r="A117" s="47" t="s">
        <v>646</v>
      </c>
      <c r="B117" s="81" t="s">
        <v>686</v>
      </c>
      <c r="C117" s="93" t="s">
        <v>294</v>
      </c>
      <c r="D117" s="130">
        <f>EXT_SERV_EXP!C17</f>
        <v>400</v>
      </c>
      <c r="E117" s="130">
        <f>EXT_SERV_EXP!D17</f>
        <v>400</v>
      </c>
      <c r="F117" s="130">
        <f>EXT_SERV_EXP!E17</f>
        <v>400</v>
      </c>
    </row>
    <row r="118" spans="1:6" x14ac:dyDescent="0.25">
      <c r="A118" s="47" t="s">
        <v>647</v>
      </c>
      <c r="B118" s="81" t="s">
        <v>686</v>
      </c>
      <c r="C118" s="89" t="s">
        <v>297</v>
      </c>
      <c r="D118" s="130">
        <f>EXT_SERV_EXP!C20</f>
        <v>400</v>
      </c>
      <c r="E118" s="130">
        <f>EXT_SERV_EXP!D20</f>
        <v>400</v>
      </c>
      <c r="F118" s="130">
        <f>EXT_SERV_EXP!E20</f>
        <v>400</v>
      </c>
    </row>
    <row r="119" spans="1:6" x14ac:dyDescent="0.25">
      <c r="A119" s="47" t="s">
        <v>282</v>
      </c>
      <c r="B119" s="81" t="s">
        <v>686</v>
      </c>
      <c r="C119" s="93" t="s">
        <v>295</v>
      </c>
      <c r="D119" s="130">
        <f>EXT_SERV_EXP!C18</f>
        <v>3250</v>
      </c>
      <c r="E119" s="130">
        <f>EXT_SERV_EXP!D18</f>
        <v>3250</v>
      </c>
      <c r="F119" s="130">
        <f>EXT_SERV_EXP!E18</f>
        <v>3250</v>
      </c>
    </row>
    <row r="120" spans="1:6" x14ac:dyDescent="0.25">
      <c r="A120" s="48" t="s">
        <v>648</v>
      </c>
      <c r="B120" s="81" t="s">
        <v>686</v>
      </c>
      <c r="C120" s="93" t="s">
        <v>296</v>
      </c>
      <c r="D120" s="130">
        <f>EXT_SERV_EXP!C19</f>
        <v>17000</v>
      </c>
      <c r="E120" s="130">
        <f>EXT_SERV_EXP!D19</f>
        <v>17000</v>
      </c>
      <c r="F120" s="130">
        <f>EXT_SERV_EXP!E19</f>
        <v>17000</v>
      </c>
    </row>
    <row r="121" spans="1:6" x14ac:dyDescent="0.25">
      <c r="A121" s="47" t="s">
        <v>649</v>
      </c>
      <c r="B121" s="81" t="s">
        <v>689</v>
      </c>
      <c r="C121" s="93" t="s">
        <v>354</v>
      </c>
      <c r="D121" s="130">
        <f>'911_EXP'!C20</f>
        <v>1500</v>
      </c>
      <c r="E121" s="130">
        <f>'911_EXP'!D20</f>
        <v>1500</v>
      </c>
      <c r="F121" s="130">
        <f>'911_EXP'!E20</f>
        <v>1500</v>
      </c>
    </row>
    <row r="122" spans="1:6" x14ac:dyDescent="0.25">
      <c r="A122" s="47" t="s">
        <v>650</v>
      </c>
      <c r="B122" s="81" t="s">
        <v>679</v>
      </c>
      <c r="C122" s="93" t="s">
        <v>116</v>
      </c>
      <c r="D122" s="130">
        <f>GENERAL_EXP!C33</f>
        <v>0</v>
      </c>
      <c r="E122" s="130">
        <f>GENERAL_EXP!D33</f>
        <v>0</v>
      </c>
      <c r="F122" s="130">
        <f>GENERAL_EXP!E33</f>
        <v>0</v>
      </c>
    </row>
    <row r="123" spans="1:6" x14ac:dyDescent="0.25">
      <c r="A123" s="47" t="s">
        <v>60</v>
      </c>
      <c r="B123" s="81" t="s">
        <v>667</v>
      </c>
      <c r="C123" s="89" t="s">
        <v>720</v>
      </c>
      <c r="D123" s="130">
        <f>GENERAL_EXP!C34+CO_JUDGE_EXP!C19+CO_ATTORNEY_EXP!C18+CO_DIST_CLK_EXP!C20+TAX_ASSR_COL_EXP!C26+CO_TREASURER_EXP!C20+SHERIFF_EXP!C25+'911_EXP'!C21</f>
        <v>19390</v>
      </c>
      <c r="E123" s="130">
        <f>GENERAL_EXP!D34+CO_JUDGE_EXP!D19+CO_ATTORNEY_EXP!D18+CO_DIST_CLK_EXP!D20+TAX_ASSR_COL_EXP!D26+CO_TREASURER_EXP!D20+SHERIFF_EXP!D25+'911_EXP'!D21</f>
        <v>19390</v>
      </c>
      <c r="F123" s="130">
        <f>GENERAL_EXP!E34+CO_JUDGE_EXP!E19+CO_ATTORNEY_EXP!E18+CO_DIST_CLK_EXP!E20+TAX_ASSR_COL_EXP!E26+CO_TREASURER_EXP!E20+SHERIFF_EXP!E25+'911_EXP'!E21</f>
        <v>20600</v>
      </c>
    </row>
    <row r="124" spans="1:6" x14ac:dyDescent="0.25">
      <c r="A124" s="47" t="s">
        <v>409</v>
      </c>
      <c r="B124" s="81" t="s">
        <v>698</v>
      </c>
      <c r="C124" s="93" t="s">
        <v>721</v>
      </c>
      <c r="D124" s="130">
        <f>SHERIFF_EXP!C26+CONSTABLE_EXP!C16</f>
        <v>5500</v>
      </c>
      <c r="E124" s="130">
        <f>SHERIFF_EXP!D26+CONSTABLE_EXP!D16</f>
        <v>5500</v>
      </c>
      <c r="F124" s="130">
        <f>SHERIFF_EXP!E26+CONSTABLE_EXP!E16</f>
        <v>5500</v>
      </c>
    </row>
    <row r="125" spans="1:6" x14ac:dyDescent="0.25">
      <c r="A125" s="48" t="s">
        <v>245</v>
      </c>
      <c r="B125" s="81" t="s">
        <v>698</v>
      </c>
      <c r="C125" s="94" t="s">
        <v>722</v>
      </c>
      <c r="D125" s="130">
        <f>SHERIFF_EXP!C27+CONSTABLE_EXP!C17</f>
        <v>3000</v>
      </c>
      <c r="E125" s="130">
        <f>SHERIFF_EXP!D27+CONSTABLE_EXP!D17</f>
        <v>3000</v>
      </c>
      <c r="F125" s="130">
        <f>SHERIFF_EXP!E27+CONSTABLE_EXP!E17</f>
        <v>3000</v>
      </c>
    </row>
    <row r="126" spans="1:6" x14ac:dyDescent="0.25">
      <c r="A126" s="47" t="s">
        <v>61</v>
      </c>
      <c r="B126" s="81" t="s">
        <v>751</v>
      </c>
      <c r="C126" s="89" t="s">
        <v>723</v>
      </c>
      <c r="D126" s="130">
        <f>GENERAL_EXP!C35+'LATERAL_INC&amp;EXP'!C23</f>
        <v>0</v>
      </c>
      <c r="E126" s="130">
        <f>GENERAL_EXP!D35+'LATERAL_INC&amp;EXP'!D23</f>
        <v>0</v>
      </c>
      <c r="F126" s="130">
        <f>GENERAL_EXP!E35+'LATERAL_INC&amp;EXP'!E23</f>
        <v>0</v>
      </c>
    </row>
    <row r="127" spans="1:6" x14ac:dyDescent="0.25">
      <c r="A127" s="47" t="s">
        <v>651</v>
      </c>
      <c r="B127" s="81" t="s">
        <v>667</v>
      </c>
      <c r="C127" s="89" t="s">
        <v>119</v>
      </c>
      <c r="D127" s="130">
        <f>GENERAL_EXP!C36</f>
        <v>10000</v>
      </c>
      <c r="E127" s="130">
        <f>GENERAL_EXP!D36</f>
        <v>10000</v>
      </c>
      <c r="F127" s="130">
        <f>GENERAL_EXP!E36</f>
        <v>10000</v>
      </c>
    </row>
    <row r="128" spans="1:6" x14ac:dyDescent="0.25">
      <c r="A128" s="47" t="s">
        <v>63</v>
      </c>
      <c r="B128" s="81" t="s">
        <v>667</v>
      </c>
      <c r="C128" s="89" t="s">
        <v>120</v>
      </c>
      <c r="D128" s="130">
        <f>GENERAL_EXP!C37</f>
        <v>1500</v>
      </c>
      <c r="E128" s="130">
        <f>GENERAL_EXP!D37</f>
        <v>1500</v>
      </c>
      <c r="F128" s="130">
        <f>GENERAL_EXP!E37</f>
        <v>1500</v>
      </c>
    </row>
    <row r="129" spans="1:6" x14ac:dyDescent="0.25">
      <c r="A129" s="47" t="s">
        <v>64</v>
      </c>
      <c r="B129" s="81" t="s">
        <v>667</v>
      </c>
      <c r="C129" s="89" t="s">
        <v>121</v>
      </c>
      <c r="D129" s="130">
        <f>GENERAL_EXP!C38</f>
        <v>1250</v>
      </c>
      <c r="E129" s="130">
        <f>GENERAL_EXP!D38</f>
        <v>1250</v>
      </c>
      <c r="F129" s="130">
        <f>GENERAL_EXP!E38</f>
        <v>1250</v>
      </c>
    </row>
    <row r="130" spans="1:6" x14ac:dyDescent="0.25">
      <c r="A130" s="47" t="s">
        <v>65</v>
      </c>
      <c r="B130" s="81" t="s">
        <v>667</v>
      </c>
      <c r="C130" s="89" t="s">
        <v>122</v>
      </c>
      <c r="D130" s="130">
        <f>GENERAL_EXP!C39</f>
        <v>8500</v>
      </c>
      <c r="E130" s="130">
        <f>GENERAL_EXP!D39</f>
        <v>13500</v>
      </c>
      <c r="F130" s="130">
        <f>GENERAL_EXP!E39</f>
        <v>10000</v>
      </c>
    </row>
    <row r="131" spans="1:6" x14ac:dyDescent="0.25">
      <c r="A131" s="47" t="s">
        <v>543</v>
      </c>
      <c r="B131" s="81" t="s">
        <v>699</v>
      </c>
      <c r="C131" s="93" t="s">
        <v>724</v>
      </c>
      <c r="D131" s="130">
        <f>'LAW_LIB_INC&amp;EXP'!C22</f>
        <v>1800</v>
      </c>
      <c r="E131" s="130">
        <f>'LAW_LIB_INC&amp;EXP'!D22</f>
        <v>1800</v>
      </c>
      <c r="F131" s="130">
        <f>'LAW_LIB_INC&amp;EXP'!E22</f>
        <v>1800</v>
      </c>
    </row>
    <row r="132" spans="1:6" x14ac:dyDescent="0.25">
      <c r="A132" s="79" t="s">
        <v>66</v>
      </c>
      <c r="B132" s="81" t="s">
        <v>700</v>
      </c>
      <c r="C132" s="93" t="s">
        <v>123</v>
      </c>
      <c r="D132" s="130">
        <f>GENERAL_EXP!C40</f>
        <v>2000</v>
      </c>
      <c r="E132" s="130">
        <f>GENERAL_EXP!D40</f>
        <v>2500</v>
      </c>
      <c r="F132" s="130">
        <f>GENERAL_EXP!E40</f>
        <v>3500</v>
      </c>
    </row>
    <row r="133" spans="1:6" x14ac:dyDescent="0.25">
      <c r="A133" s="79" t="s">
        <v>67</v>
      </c>
      <c r="B133" s="81" t="s">
        <v>700</v>
      </c>
      <c r="C133" s="93" t="s">
        <v>124</v>
      </c>
      <c r="D133" s="130">
        <f>GENERAL_EXP!C41</f>
        <v>500</v>
      </c>
      <c r="E133" s="130">
        <f>GENERAL_EXP!D41</f>
        <v>500</v>
      </c>
      <c r="F133" s="130">
        <f>GENERAL_EXP!E41</f>
        <v>500</v>
      </c>
    </row>
    <row r="134" spans="1:6" x14ac:dyDescent="0.25">
      <c r="A134" s="48" t="s">
        <v>246</v>
      </c>
      <c r="B134" s="84" t="s">
        <v>667</v>
      </c>
      <c r="C134" s="94" t="s">
        <v>269</v>
      </c>
      <c r="D134" s="130">
        <f>SHERIFF_EXP!C28</f>
        <v>1500</v>
      </c>
      <c r="E134" s="130">
        <f>SHERIFF_EXP!D28</f>
        <v>2500</v>
      </c>
      <c r="F134" s="130">
        <f>SHERIFF_EXP!E28</f>
        <v>2500</v>
      </c>
    </row>
    <row r="135" spans="1:6" x14ac:dyDescent="0.25">
      <c r="A135" s="48" t="s">
        <v>247</v>
      </c>
      <c r="B135" s="84" t="s">
        <v>667</v>
      </c>
      <c r="C135" s="94" t="s">
        <v>270</v>
      </c>
      <c r="D135" s="130">
        <f>SHERIFF_EXP!C29</f>
        <v>600</v>
      </c>
      <c r="E135" s="130">
        <f>SHERIFF_EXP!D29</f>
        <v>1500</v>
      </c>
      <c r="F135" s="130">
        <f>SHERIFF_EXP!E29</f>
        <v>1500</v>
      </c>
    </row>
    <row r="136" spans="1:6" x14ac:dyDescent="0.25">
      <c r="A136" s="47" t="s">
        <v>746</v>
      </c>
      <c r="B136" s="84" t="s">
        <v>667</v>
      </c>
      <c r="C136" s="93" t="s">
        <v>231</v>
      </c>
      <c r="D136" s="130">
        <f>TAX_ASSR_COL_EXP!C27</f>
        <v>1500</v>
      </c>
      <c r="E136" s="130">
        <f>TAX_ASSR_COL_EXP!D27</f>
        <v>1500</v>
      </c>
      <c r="F136" s="130">
        <f>TAX_ASSR_COL_EXP!E27</f>
        <v>2000</v>
      </c>
    </row>
    <row r="137" spans="1:6" x14ac:dyDescent="0.25">
      <c r="A137" s="47" t="s">
        <v>652</v>
      </c>
      <c r="B137" s="84" t="s">
        <v>667</v>
      </c>
      <c r="C137" s="93" t="s">
        <v>232</v>
      </c>
      <c r="D137" s="130">
        <f>TAX_ASSR_COL_EXP!C28</f>
        <v>0</v>
      </c>
      <c r="E137" s="130">
        <f>TAX_ASSR_COL_EXP!D28</f>
        <v>0</v>
      </c>
      <c r="F137" s="130">
        <f>TAX_ASSR_COL_EXP!E28</f>
        <v>0</v>
      </c>
    </row>
    <row r="138" spans="1:6" x14ac:dyDescent="0.25">
      <c r="A138" s="47" t="s">
        <v>73</v>
      </c>
      <c r="B138" s="84" t="s">
        <v>667</v>
      </c>
      <c r="C138" s="89" t="s">
        <v>130</v>
      </c>
      <c r="D138" s="130">
        <f>GENERAL_EXP!C47</f>
        <v>3000</v>
      </c>
      <c r="E138" s="130">
        <f>GENERAL_EXP!D47</f>
        <v>3000</v>
      </c>
      <c r="F138" s="130">
        <f>GENERAL_EXP!E47</f>
        <v>3000</v>
      </c>
    </row>
    <row r="139" spans="1:6" x14ac:dyDescent="0.25">
      <c r="A139" s="47" t="s">
        <v>74</v>
      </c>
      <c r="B139" s="84" t="s">
        <v>667</v>
      </c>
      <c r="C139" s="89" t="s">
        <v>131</v>
      </c>
      <c r="D139" s="130">
        <f>GENERAL_EXP!C48</f>
        <v>3300</v>
      </c>
      <c r="E139" s="130">
        <f>GENERAL_EXP!D48</f>
        <v>3300</v>
      </c>
      <c r="F139" s="130">
        <f>GENERAL_EXP!E48</f>
        <v>3300</v>
      </c>
    </row>
    <row r="140" spans="1:6" x14ac:dyDescent="0.25">
      <c r="A140" s="47" t="s">
        <v>75</v>
      </c>
      <c r="B140" s="84" t="s">
        <v>667</v>
      </c>
      <c r="C140" s="89" t="s">
        <v>132</v>
      </c>
      <c r="D140" s="130">
        <f>GENERAL_EXP!C49</f>
        <v>4000</v>
      </c>
      <c r="E140" s="130">
        <f>GENERAL_EXP!D49</f>
        <v>4000</v>
      </c>
      <c r="F140" s="130">
        <f>GENERAL_EXP!E49</f>
        <v>4000</v>
      </c>
    </row>
    <row r="141" spans="1:6" x14ac:dyDescent="0.25">
      <c r="A141" s="47" t="s">
        <v>76</v>
      </c>
      <c r="B141" s="84" t="s">
        <v>667</v>
      </c>
      <c r="C141" s="89" t="s">
        <v>133</v>
      </c>
      <c r="D141" s="130">
        <f>GENERAL_EXP!C50</f>
        <v>4500</v>
      </c>
      <c r="E141" s="130">
        <f>GENERAL_EXP!D50</f>
        <v>4500</v>
      </c>
      <c r="F141" s="130">
        <f>GENERAL_EXP!E50</f>
        <v>4500</v>
      </c>
    </row>
    <row r="142" spans="1:6" x14ac:dyDescent="0.25">
      <c r="A142" s="47" t="s">
        <v>77</v>
      </c>
      <c r="B142" s="84" t="s">
        <v>667</v>
      </c>
      <c r="C142" s="89" t="s">
        <v>134</v>
      </c>
      <c r="D142" s="130">
        <f>GENERAL_EXP!C51</f>
        <v>18500</v>
      </c>
      <c r="E142" s="130">
        <f>GENERAL_EXP!D51</f>
        <v>19000</v>
      </c>
      <c r="F142" s="130">
        <f>GENERAL_EXP!E51</f>
        <v>19000</v>
      </c>
    </row>
    <row r="143" spans="1:6" x14ac:dyDescent="0.25">
      <c r="A143" s="47" t="s">
        <v>78</v>
      </c>
      <c r="B143" s="84" t="s">
        <v>667</v>
      </c>
      <c r="C143" s="89" t="s">
        <v>135</v>
      </c>
      <c r="D143" s="130">
        <f>GENERAL_EXP!C52</f>
        <v>2200</v>
      </c>
      <c r="E143" s="130">
        <f>GENERAL_EXP!D52</f>
        <v>2200</v>
      </c>
      <c r="F143" s="130">
        <f>GENERAL_EXP!E52</f>
        <v>2200</v>
      </c>
    </row>
    <row r="144" spans="1:6" x14ac:dyDescent="0.25">
      <c r="A144" s="47" t="s">
        <v>79</v>
      </c>
      <c r="B144" s="84" t="s">
        <v>667</v>
      </c>
      <c r="C144" s="89" t="s">
        <v>136</v>
      </c>
      <c r="D144" s="130">
        <f>GENERAL_EXP!C53</f>
        <v>13000</v>
      </c>
      <c r="E144" s="130">
        <f>GENERAL_EXP!D53</f>
        <v>13000</v>
      </c>
      <c r="F144" s="130">
        <f>GENERAL_EXP!E53</f>
        <v>13000</v>
      </c>
    </row>
    <row r="145" spans="1:6" x14ac:dyDescent="0.25">
      <c r="A145" s="47" t="s">
        <v>80</v>
      </c>
      <c r="B145" s="84" t="s">
        <v>667</v>
      </c>
      <c r="C145" s="89" t="s">
        <v>137</v>
      </c>
      <c r="D145" s="130">
        <f>GENERAL_EXP!C54</f>
        <v>3000</v>
      </c>
      <c r="E145" s="130">
        <f>GENERAL_EXP!D54</f>
        <v>3000</v>
      </c>
      <c r="F145" s="130">
        <f>GENERAL_EXP!E54</f>
        <v>3000</v>
      </c>
    </row>
    <row r="146" spans="1:6" x14ac:dyDescent="0.25">
      <c r="A146" s="47" t="s">
        <v>81</v>
      </c>
      <c r="B146" s="81" t="s">
        <v>669</v>
      </c>
      <c r="C146" s="89" t="s">
        <v>725</v>
      </c>
      <c r="D146" s="130">
        <f>GENERAL_EXP!C55+CO_JUDGE_EXP!C21+CO_ATTORNEY_EXP!C19+CO_DIST_CLK_EXP!C22+TAX_ASSR_COL_EXP!C29+SHERIFF_EXP!C30+EXT_SERV_EXP!C21+CO_TREASURER_EXP!C23+VER_OFF_EXP!C13+'911_EXP'!C22+JAIL_EXP!C18+JP_EXP!C18+CONSTABLE_EXP!C18+'R&amp;B_INC&amp;EXP'!C44+'AGING_INC&amp;EXP'!C48</f>
        <v>41200</v>
      </c>
      <c r="E146" s="130">
        <f>GENERAL_EXP!D55+CO_JUDGE_EXP!D21+CO_ATTORNEY_EXP!D19+CO_DIST_CLK_EXP!D22+TAX_ASSR_COL_EXP!D29+SHERIFF_EXP!D30+EXT_SERV_EXP!D21+CO_TREASURER_EXP!D23+VER_OFF_EXP!D13+'911_EXP'!D22+JAIL_EXP!D18+JP_EXP!D18+CONSTABLE_EXP!D18+'R&amp;B_INC&amp;EXP'!D44+'AGING_INC&amp;EXP'!D48</f>
        <v>48200</v>
      </c>
      <c r="F146" s="130">
        <f>GENERAL_EXP!E55+CO_JUDGE_EXP!E21+CO_ATTORNEY_EXP!E19+CO_DIST_CLK_EXP!E22+TAX_ASSR_COL_EXP!E29+SHERIFF_EXP!E30+EXT_SERV_EXP!E21+CO_TREASURER_EXP!E23+VER_OFF_EXP!E13+'911_EXP'!E22+JAIL_EXP!E18+JP_EXP!E18+CONSTABLE_EXP!E18+'R&amp;B_INC&amp;EXP'!E44+'AGING_INC&amp;EXP'!E48+EXT_SERV_EXP!E22</f>
        <v>67000</v>
      </c>
    </row>
    <row r="147" spans="1:6" x14ac:dyDescent="0.25">
      <c r="A147" s="47" t="s">
        <v>307</v>
      </c>
      <c r="B147" s="81" t="s">
        <v>669</v>
      </c>
      <c r="C147" s="89" t="s">
        <v>726</v>
      </c>
      <c r="D147" s="130">
        <f>GENERAL_EXP!C56+CO_JUDGE_EXP!C22+CO_ATTORNEY_EXP!C20+CO_DIST_CLK_EXP!C23+TAX_ASSR_COL_EXP!C30+SHERIFF_EXP!C31+CO_TREASURER_EXP!C24+EXT_SERV_EXP!C24+VER_OFF_EXP!C14+JAIL_EXP!C19+'911_EXP'!C23+JP_EXP!C19+DPS_EXP!C9+'R&amp;B_INC&amp;EXP'!C45+'AGING_INC&amp;EXP'!C49</f>
        <v>74400</v>
      </c>
      <c r="E147" s="130">
        <f>GENERAL_EXP!D56+CO_JUDGE_EXP!D22+CO_ATTORNEY_EXP!D20+CO_DIST_CLK_EXP!D23+TAX_ASSR_COL_EXP!D30+SHERIFF_EXP!D31+CO_TREASURER_EXP!D24+EXT_SERV_EXP!D24+VER_OFF_EXP!D14+JAIL_EXP!D19+'911_EXP'!D23+JP_EXP!D19+DPS_EXP!D9+'R&amp;B_INC&amp;EXP'!D45+'AGING_INC&amp;EXP'!D49</f>
        <v>56800</v>
      </c>
      <c r="F147" s="130">
        <f>GENERAL_EXP!E56+CO_JUDGE_EXP!E22+CO_ATTORNEY_EXP!E20+CO_DIST_CLK_EXP!E23+TAX_ASSR_COL_EXP!E30+SHERIFF_EXP!E31+CO_TREASURER_EXP!E24+EXT_SERV_EXP!E24+VER_OFF_EXP!E14+JAIL_EXP!E19+'911_EXP'!E23+JP_EXP!E19+DPS_EXP!E9+'R&amp;B_INC&amp;EXP'!E45+'AGING_INC&amp;EXP'!E49</f>
        <v>62800</v>
      </c>
    </row>
    <row r="148" spans="1:6" x14ac:dyDescent="0.25">
      <c r="A148" s="47" t="s">
        <v>653</v>
      </c>
      <c r="B148" s="81" t="s">
        <v>667</v>
      </c>
      <c r="C148" s="93" t="s">
        <v>727</v>
      </c>
      <c r="D148" s="130">
        <f>GENERAL_EXP!C57</f>
        <v>0</v>
      </c>
      <c r="E148" s="130">
        <f>GENERAL_EXP!D57</f>
        <v>0</v>
      </c>
      <c r="F148" s="130">
        <f>GENERAL_EXP!E57</f>
        <v>0</v>
      </c>
    </row>
    <row r="149" spans="1:6" x14ac:dyDescent="0.25">
      <c r="A149" s="47" t="s">
        <v>84</v>
      </c>
      <c r="B149" s="81" t="s">
        <v>667</v>
      </c>
      <c r="C149" s="93" t="s">
        <v>140</v>
      </c>
      <c r="D149" s="130">
        <f>GENERAL_EXP!C58</f>
        <v>0</v>
      </c>
      <c r="E149" s="130">
        <f>GENERAL_EXP!D58</f>
        <v>0</v>
      </c>
      <c r="F149" s="130">
        <f>GENERAL_EXP!E58</f>
        <v>0</v>
      </c>
    </row>
    <row r="150" spans="1:6" x14ac:dyDescent="0.25">
      <c r="A150" s="47" t="s">
        <v>654</v>
      </c>
      <c r="B150" s="81" t="s">
        <v>669</v>
      </c>
      <c r="C150" s="89" t="s">
        <v>728</v>
      </c>
      <c r="D150" s="130">
        <f>GENERAL_EXP!C59+CO_JUDGE_EXP!C23+SHERIFF_EXP!C32+'911_EXP'!C24+JAIL_EXP!C20+'R&amp;B_INC&amp;EXP'!C46</f>
        <v>30000</v>
      </c>
      <c r="E150" s="130">
        <f>GENERAL_EXP!D59+CO_JUDGE_EXP!D23+SHERIFF_EXP!D32+'911_EXP'!D24+JAIL_EXP!D20+'R&amp;B_INC&amp;EXP'!D46</f>
        <v>114500</v>
      </c>
      <c r="F150" s="130">
        <f>GENERAL_EXP!E59+CO_JUDGE_EXP!E23+SHERIFF_EXP!E32+'911_EXP'!E24+JAIL_EXP!E20+'R&amp;B_INC&amp;EXP'!E46</f>
        <v>62500</v>
      </c>
    </row>
    <row r="151" spans="1:6" x14ac:dyDescent="0.25">
      <c r="A151" s="47" t="s">
        <v>86</v>
      </c>
      <c r="B151" s="81" t="s">
        <v>669</v>
      </c>
      <c r="C151" s="89" t="s">
        <v>729</v>
      </c>
      <c r="D151" s="130">
        <f>GENERAL_EXP!C60+CO_JUDGE_EXP!C25+CO_ATTORNEY_EXP!C22+CO_DIST_CLK_EXP!C25+TAX_ASSR_COL_EXP!C32+SHERIFF_EXP!C34+EXT_SERV_EXP!C25+CO_TREASURER_EXP!C26+VER_OFF_EXP!C15+'911_EXP'!C26+JP_EXP!C21+CONSTABLE_EXP!C19+'R&amp;B_INC&amp;EXP'!C47+'AGING_INC&amp;EXP'!C51</f>
        <v>51450</v>
      </c>
      <c r="E151" s="130">
        <f>GENERAL_EXP!D60+CO_JUDGE_EXP!D25+CO_ATTORNEY_EXP!D22+CO_DIST_CLK_EXP!D25+TAX_ASSR_COL_EXP!D32+SHERIFF_EXP!D34+EXT_SERV_EXP!D25+CO_TREASURER_EXP!D26+VER_OFF_EXP!D15+'911_EXP'!D26+JP_EXP!D21+CONSTABLE_EXP!D19+'R&amp;B_INC&amp;EXP'!D47+'AGING_INC&amp;EXP'!D51</f>
        <v>33950</v>
      </c>
      <c r="F151" s="130">
        <f>GENERAL_EXP!E60+CO_JUDGE_EXP!E25+CO_ATTORNEY_EXP!E22+CO_DIST_CLK_EXP!E25+TAX_ASSR_COL_EXP!E32+SHERIFF_EXP!E34+EXT_SERV_EXP!E25+CO_TREASURER_EXP!E26+VER_OFF_EXP!E15+'911_EXP'!E26+JP_EXP!E21+CONSTABLE_EXP!E19+'R&amp;B_INC&amp;EXP'!E47+'AGING_INC&amp;EXP'!E51+JAIL_EXP!E26+DPS_EXP!E10</f>
        <v>36550</v>
      </c>
    </row>
    <row r="152" spans="1:6" x14ac:dyDescent="0.25">
      <c r="A152" s="48" t="s">
        <v>361</v>
      </c>
      <c r="B152" s="81" t="s">
        <v>701</v>
      </c>
      <c r="C152" s="95" t="s">
        <v>372</v>
      </c>
      <c r="D152" s="130">
        <f>JAIL_EXP!C21</f>
        <v>14000</v>
      </c>
      <c r="E152" s="130">
        <f>JAIL_EXP!D21</f>
        <v>14000</v>
      </c>
      <c r="F152" s="130">
        <f>JAIL_EXP!E21</f>
        <v>14000</v>
      </c>
    </row>
    <row r="153" spans="1:6" x14ac:dyDescent="0.25">
      <c r="A153" s="48" t="s">
        <v>362</v>
      </c>
      <c r="B153" s="81" t="s">
        <v>701</v>
      </c>
      <c r="C153" s="95" t="s">
        <v>373</v>
      </c>
      <c r="D153" s="130">
        <f>JAIL_EXP!C22</f>
        <v>16000</v>
      </c>
      <c r="E153" s="130">
        <f>JAIL_EXP!D22</f>
        <v>16000</v>
      </c>
      <c r="F153" s="130">
        <f>JAIL_EXP!E22</f>
        <v>20000</v>
      </c>
    </row>
    <row r="154" spans="1:6" x14ac:dyDescent="0.25">
      <c r="A154" s="48" t="s">
        <v>11</v>
      </c>
      <c r="B154" s="81" t="s">
        <v>701</v>
      </c>
      <c r="C154" s="95" t="s">
        <v>374</v>
      </c>
      <c r="D154" s="130">
        <f>JAIL_EXP!C23</f>
        <v>1000</v>
      </c>
      <c r="E154" s="130">
        <f>JAIL_EXP!D23</f>
        <v>1000</v>
      </c>
      <c r="F154" s="130">
        <f>JAIL_EXP!E23</f>
        <v>1000</v>
      </c>
    </row>
    <row r="155" spans="1:6" x14ac:dyDescent="0.25">
      <c r="A155" s="48" t="s">
        <v>363</v>
      </c>
      <c r="B155" s="81" t="s">
        <v>701</v>
      </c>
      <c r="C155" s="95" t="s">
        <v>375</v>
      </c>
      <c r="D155" s="130">
        <f>JAIL_EXP!C24</f>
        <v>2500</v>
      </c>
      <c r="E155" s="130">
        <f>JAIL_EXP!D24</f>
        <v>2500</v>
      </c>
      <c r="F155" s="130">
        <f>JAIL_EXP!E24</f>
        <v>2500</v>
      </c>
    </row>
    <row r="156" spans="1:6" x14ac:dyDescent="0.25">
      <c r="A156" s="47" t="s">
        <v>655</v>
      </c>
      <c r="B156" s="81" t="s">
        <v>676</v>
      </c>
      <c r="C156" s="89" t="s">
        <v>730</v>
      </c>
      <c r="D156" s="130">
        <f>SHERIFF_EXP!C35+'R&amp;B_INC&amp;EXP'!C48</f>
        <v>59055</v>
      </c>
      <c r="E156" s="130">
        <f>SHERIFF_EXP!D35+'R&amp;B_INC&amp;EXP'!D48</f>
        <v>0</v>
      </c>
      <c r="F156" s="130">
        <f>SHERIFF_EXP!E35+'R&amp;B_INC&amp;EXP'!E48</f>
        <v>0</v>
      </c>
    </row>
    <row r="157" spans="1:6" x14ac:dyDescent="0.25">
      <c r="A157" s="47" t="s">
        <v>656</v>
      </c>
      <c r="B157" s="82">
        <v>100</v>
      </c>
      <c r="C157" s="89" t="s">
        <v>731</v>
      </c>
      <c r="D157" s="130">
        <f>SHERIFF_EXP!C36</f>
        <v>31583</v>
      </c>
      <c r="E157" s="130">
        <f>SHERIFF_EXP!D36</f>
        <v>31583</v>
      </c>
      <c r="F157" s="130">
        <f>SHERIFF_EXP!E36+SHERIFF_EXP!E37</f>
        <v>26816.68</v>
      </c>
    </row>
    <row r="158" spans="1:6" x14ac:dyDescent="0.25">
      <c r="A158" s="47" t="s">
        <v>439</v>
      </c>
      <c r="B158" s="84" t="s">
        <v>667</v>
      </c>
      <c r="C158" s="93" t="s">
        <v>337</v>
      </c>
      <c r="D158" s="130">
        <f>D_JUDGE_EXP!C7</f>
        <v>21578</v>
      </c>
      <c r="E158" s="130">
        <f>D_JUDGE_EXP!D7</f>
        <v>21578</v>
      </c>
      <c r="F158" s="130">
        <f>D_JUDGE_EXP!E7</f>
        <v>24325</v>
      </c>
    </row>
    <row r="159" spans="1:6" x14ac:dyDescent="0.25">
      <c r="A159" s="47" t="s">
        <v>657</v>
      </c>
      <c r="B159" s="84" t="s">
        <v>667</v>
      </c>
      <c r="C159" s="93" t="s">
        <v>378</v>
      </c>
      <c r="D159" s="130">
        <f>DA_EXP!C7</f>
        <v>30123</v>
      </c>
      <c r="E159" s="130">
        <f>DA_EXP!D7</f>
        <v>34955</v>
      </c>
      <c r="F159" s="130">
        <f>DA_EXP!E7</f>
        <v>34955</v>
      </c>
    </row>
    <row r="160" spans="1:6" x14ac:dyDescent="0.25">
      <c r="A160" s="47" t="s">
        <v>658</v>
      </c>
      <c r="B160" s="84" t="s">
        <v>667</v>
      </c>
      <c r="C160" s="89" t="s">
        <v>381</v>
      </c>
      <c r="D160" s="130">
        <f>D_PROBATION_EXP!C12</f>
        <v>9954</v>
      </c>
      <c r="E160" s="130">
        <f>D_PROBATION_EXP!D12</f>
        <v>9954</v>
      </c>
      <c r="F160" s="130">
        <f>D_PROBATION_EXP!E12</f>
        <v>9954</v>
      </c>
    </row>
    <row r="161" spans="1:6" x14ac:dyDescent="0.25">
      <c r="A161" s="47" t="s">
        <v>659</v>
      </c>
      <c r="B161" s="81" t="s">
        <v>670</v>
      </c>
      <c r="C161" s="93" t="s">
        <v>489</v>
      </c>
      <c r="D161" s="130">
        <f>'JURY_INC&amp;EXP'!C25</f>
        <v>5928</v>
      </c>
      <c r="E161" s="130">
        <f>'JURY_INC&amp;EXP'!D25</f>
        <v>5928</v>
      </c>
      <c r="F161" s="130">
        <f>'JURY_INC&amp;EXP'!E25</f>
        <v>5928</v>
      </c>
    </row>
    <row r="162" spans="1:6" x14ac:dyDescent="0.25">
      <c r="A162" s="78" t="s">
        <v>501</v>
      </c>
      <c r="B162" s="84" t="s">
        <v>702</v>
      </c>
      <c r="C162" s="95" t="s">
        <v>523</v>
      </c>
      <c r="D162" s="130">
        <f>'R&amp;B_INC&amp;EXP'!C32</f>
        <v>30000</v>
      </c>
      <c r="E162" s="130">
        <f>'R&amp;B_INC&amp;EXP'!D32</f>
        <v>30000</v>
      </c>
      <c r="F162" s="130">
        <f>'R&amp;B_INC&amp;EXP'!E32</f>
        <v>30000</v>
      </c>
    </row>
    <row r="163" spans="1:6" x14ac:dyDescent="0.25">
      <c r="A163" s="78" t="s">
        <v>408</v>
      </c>
      <c r="B163" s="84" t="s">
        <v>703</v>
      </c>
      <c r="C163" s="95" t="s">
        <v>524</v>
      </c>
      <c r="D163" s="130">
        <f>'R&amp;B_INC&amp;EXP'!C33+'LATERAL_INC&amp;EXP'!C21</f>
        <v>62438</v>
      </c>
      <c r="E163" s="130">
        <f>'R&amp;B_INC&amp;EXP'!D33+'LATERAL_INC&amp;EXP'!D21</f>
        <v>62438</v>
      </c>
      <c r="F163" s="130">
        <f>'R&amp;B_INC&amp;EXP'!E33+'LATERAL_INC&amp;EXP'!E21</f>
        <v>102438</v>
      </c>
    </row>
    <row r="164" spans="1:6" x14ac:dyDescent="0.25">
      <c r="A164" s="78" t="s">
        <v>245</v>
      </c>
      <c r="B164" s="84" t="s">
        <v>703</v>
      </c>
      <c r="C164" s="95" t="s">
        <v>525</v>
      </c>
      <c r="D164" s="130">
        <f>'R&amp;B_INC&amp;EXP'!C34+'LATERAL_INC&amp;EXP'!C22</f>
        <v>13000</v>
      </c>
      <c r="E164" s="130">
        <f>'R&amp;B_INC&amp;EXP'!D34+'LATERAL_INC&amp;EXP'!D22</f>
        <v>15000</v>
      </c>
      <c r="F164" s="130">
        <f>'R&amp;B_INC&amp;EXP'!E34+'LATERAL_INC&amp;EXP'!E22</f>
        <v>20000</v>
      </c>
    </row>
    <row r="165" spans="1:6" x14ac:dyDescent="0.25">
      <c r="A165" s="78" t="s">
        <v>502</v>
      </c>
      <c r="B165" s="84" t="s">
        <v>702</v>
      </c>
      <c r="C165" s="95" t="s">
        <v>526</v>
      </c>
      <c r="D165" s="130">
        <f>'R&amp;B_INC&amp;EXP'!C35</f>
        <v>0</v>
      </c>
      <c r="E165" s="130">
        <f>'R&amp;B_INC&amp;EXP'!D35</f>
        <v>0</v>
      </c>
      <c r="F165" s="130">
        <f>'R&amp;B_INC&amp;EXP'!E35</f>
        <v>0</v>
      </c>
    </row>
    <row r="166" spans="1:6" x14ac:dyDescent="0.25">
      <c r="A166" s="78" t="s">
        <v>503</v>
      </c>
      <c r="B166" s="84" t="s">
        <v>702</v>
      </c>
      <c r="C166" s="95" t="s">
        <v>527</v>
      </c>
      <c r="D166" s="130">
        <f>'R&amp;B_INC&amp;EXP'!C36</f>
        <v>30000</v>
      </c>
      <c r="E166" s="130">
        <f>'R&amp;B_INC&amp;EXP'!D36</f>
        <v>15000</v>
      </c>
      <c r="F166" s="130">
        <f>'R&amp;B_INC&amp;EXP'!E36</f>
        <v>45000</v>
      </c>
    </row>
    <row r="167" spans="1:6" x14ac:dyDescent="0.25">
      <c r="A167" s="78" t="s">
        <v>660</v>
      </c>
      <c r="B167" s="84" t="s">
        <v>702</v>
      </c>
      <c r="C167" s="95" t="s">
        <v>528</v>
      </c>
      <c r="D167" s="130">
        <f>'R&amp;B_INC&amp;EXP'!C41</f>
        <v>115920</v>
      </c>
      <c r="E167" s="130">
        <f>'R&amp;B_INC&amp;EXP'!D41</f>
        <v>166174</v>
      </c>
      <c r="F167" s="130">
        <f>'R&amp;B_INC&amp;EXP'!E41</f>
        <v>185000</v>
      </c>
    </row>
    <row r="168" spans="1:6" x14ac:dyDescent="0.25">
      <c r="A168" s="78" t="s">
        <v>661</v>
      </c>
      <c r="B168" s="84" t="s">
        <v>702</v>
      </c>
      <c r="C168" s="95" t="s">
        <v>529</v>
      </c>
      <c r="D168" s="130">
        <f>'R&amp;B_INC&amp;EXP'!C42</f>
        <v>38970</v>
      </c>
      <c r="E168" s="130">
        <f>'R&amp;B_INC&amp;EXP'!D42</f>
        <v>53176</v>
      </c>
      <c r="F168" s="130">
        <f>'R&amp;B_INC&amp;EXP'!E42</f>
        <v>60000</v>
      </c>
    </row>
    <row r="169" spans="1:6" x14ac:dyDescent="0.25">
      <c r="A169" s="78" t="s">
        <v>506</v>
      </c>
      <c r="B169" s="84" t="s">
        <v>702</v>
      </c>
      <c r="C169" s="95" t="s">
        <v>530</v>
      </c>
      <c r="D169" s="130">
        <f>'R&amp;B_INC&amp;EXP'!C39</f>
        <v>0</v>
      </c>
      <c r="E169" s="130">
        <f>'R&amp;B_INC&amp;EXP'!D39</f>
        <v>0</v>
      </c>
      <c r="F169" s="130">
        <f>'R&amp;B_INC&amp;EXP'!E39</f>
        <v>0</v>
      </c>
    </row>
    <row r="170" spans="1:6" x14ac:dyDescent="0.25">
      <c r="A170" s="78" t="s">
        <v>662</v>
      </c>
      <c r="B170" s="84" t="s">
        <v>702</v>
      </c>
      <c r="C170" s="96" t="s">
        <v>531</v>
      </c>
      <c r="D170" s="130">
        <f>'R&amp;B_INC&amp;EXP'!C43</f>
        <v>70000</v>
      </c>
      <c r="E170" s="130">
        <f>'R&amp;B_INC&amp;EXP'!D43</f>
        <v>70000</v>
      </c>
      <c r="F170" s="130">
        <f>'R&amp;B_INC&amp;EXP'!E43</f>
        <v>70000</v>
      </c>
    </row>
    <row r="171" spans="1:6" x14ac:dyDescent="0.25">
      <c r="A171" s="48" t="s">
        <v>572</v>
      </c>
      <c r="B171" s="84" t="s">
        <v>674</v>
      </c>
      <c r="C171" s="95" t="s">
        <v>588</v>
      </c>
      <c r="D171" s="130">
        <f>'AGING_INC&amp;EXP'!C38</f>
        <v>45000</v>
      </c>
      <c r="E171" s="130">
        <f>'AGING_INC&amp;EXP'!D38</f>
        <v>55000</v>
      </c>
      <c r="F171" s="130">
        <f>'AGING_INC&amp;EXP'!E38</f>
        <v>70000</v>
      </c>
    </row>
    <row r="172" spans="1:6" x14ac:dyDescent="0.25">
      <c r="A172" s="48" t="s">
        <v>573</v>
      </c>
      <c r="B172" s="85">
        <v>203</v>
      </c>
      <c r="C172" s="95" t="s">
        <v>589</v>
      </c>
      <c r="D172" s="130">
        <f>'AGING_INC&amp;EXP'!C39</f>
        <v>5000</v>
      </c>
      <c r="E172" s="130">
        <f>'AGING_INC&amp;EXP'!D39</f>
        <v>5000</v>
      </c>
      <c r="F172" s="130">
        <f>'AGING_INC&amp;EXP'!E39</f>
        <v>5000</v>
      </c>
    </row>
    <row r="173" spans="1:6" x14ac:dyDescent="0.25">
      <c r="A173" s="48" t="s">
        <v>155</v>
      </c>
      <c r="B173" s="84" t="s">
        <v>674</v>
      </c>
      <c r="C173" s="95" t="s">
        <v>590</v>
      </c>
      <c r="D173" s="130">
        <f>'AGING_INC&amp;EXP'!C40</f>
        <v>8000</v>
      </c>
      <c r="E173" s="130">
        <f>'AGING_INC&amp;EXP'!D40</f>
        <v>8000</v>
      </c>
      <c r="F173" s="130">
        <f>'AGING_INC&amp;EXP'!E40</f>
        <v>8000</v>
      </c>
    </row>
    <row r="174" spans="1:6" x14ac:dyDescent="0.25">
      <c r="A174" s="48" t="s">
        <v>408</v>
      </c>
      <c r="B174" s="84" t="s">
        <v>674</v>
      </c>
      <c r="C174" s="95" t="s">
        <v>591</v>
      </c>
      <c r="D174" s="130">
        <f>'AGING_INC&amp;EXP'!C41</f>
        <v>5250</v>
      </c>
      <c r="E174" s="130">
        <f>'AGING_INC&amp;EXP'!D41</f>
        <v>5250</v>
      </c>
      <c r="F174" s="130">
        <f>'AGING_INC&amp;EXP'!E41</f>
        <v>6000</v>
      </c>
    </row>
    <row r="175" spans="1:6" x14ac:dyDescent="0.25">
      <c r="A175" s="48" t="s">
        <v>245</v>
      </c>
      <c r="B175" s="84" t="s">
        <v>674</v>
      </c>
      <c r="C175" s="95" t="s">
        <v>592</v>
      </c>
      <c r="D175" s="130">
        <f>'AGING_INC&amp;EXP'!C42</f>
        <v>650</v>
      </c>
      <c r="E175" s="130">
        <f>'AGING_INC&amp;EXP'!D42</f>
        <v>650</v>
      </c>
      <c r="F175" s="130">
        <f>'AGING_INC&amp;EXP'!E42</f>
        <v>650</v>
      </c>
    </row>
    <row r="176" spans="1:6" x14ac:dyDescent="0.25">
      <c r="A176" s="48" t="s">
        <v>574</v>
      </c>
      <c r="B176" s="84" t="s">
        <v>674</v>
      </c>
      <c r="C176" s="95" t="s">
        <v>593</v>
      </c>
      <c r="D176" s="130">
        <f>'AGING_INC&amp;EXP'!C43</f>
        <v>3000</v>
      </c>
      <c r="E176" s="130">
        <f>'AGING_INC&amp;EXP'!D43</f>
        <v>3000</v>
      </c>
      <c r="F176" s="130">
        <f>'AGING_INC&amp;EXP'!E43</f>
        <v>3000</v>
      </c>
    </row>
    <row r="177" spans="1:11" x14ac:dyDescent="0.25">
      <c r="A177" s="48" t="s">
        <v>154</v>
      </c>
      <c r="B177" s="84" t="s">
        <v>674</v>
      </c>
      <c r="C177" s="95" t="s">
        <v>594</v>
      </c>
      <c r="D177" s="130">
        <f>'AGING_INC&amp;EXP'!C44</f>
        <v>0</v>
      </c>
      <c r="E177" s="130">
        <f>'AGING_INC&amp;EXP'!D44</f>
        <v>0</v>
      </c>
      <c r="F177" s="130">
        <f>'AGING_INC&amp;EXP'!E44</f>
        <v>0</v>
      </c>
    </row>
    <row r="178" spans="1:11" x14ac:dyDescent="0.25">
      <c r="A178" s="47" t="s">
        <v>663</v>
      </c>
      <c r="B178" s="86">
        <v>100</v>
      </c>
      <c r="C178" s="89" t="s">
        <v>125</v>
      </c>
      <c r="D178" s="130">
        <f>GENERAL_EXP!C42</f>
        <v>120000</v>
      </c>
      <c r="E178" s="130">
        <f>GENERAL_EXP!D42</f>
        <v>175000</v>
      </c>
      <c r="F178" s="130">
        <f>GENERAL_EXP!E42</f>
        <v>150000</v>
      </c>
    </row>
    <row r="179" spans="1:11" x14ac:dyDescent="0.25">
      <c r="A179" s="47" t="s">
        <v>58</v>
      </c>
      <c r="B179" s="86">
        <v>100</v>
      </c>
      <c r="C179" s="89" t="s">
        <v>115</v>
      </c>
      <c r="D179" s="130">
        <f>GENERAL_EXP!C32</f>
        <v>3000</v>
      </c>
      <c r="E179" s="130">
        <f>GENERAL_EXP!D32</f>
        <v>3000</v>
      </c>
      <c r="F179" s="130">
        <f>GENERAL_EXP!E32</f>
        <v>3000</v>
      </c>
    </row>
    <row r="180" spans="1:11" x14ac:dyDescent="0.25">
      <c r="A180" s="47" t="s">
        <v>69</v>
      </c>
      <c r="B180" s="86">
        <v>100</v>
      </c>
      <c r="C180" s="89" t="s">
        <v>103</v>
      </c>
      <c r="D180" s="130">
        <f>GENERAL_EXP!C43</f>
        <v>400</v>
      </c>
      <c r="E180" s="130">
        <f>GENERAL_EXP!D43</f>
        <v>400</v>
      </c>
      <c r="F180" s="130">
        <f>GENERAL_EXP!E43</f>
        <v>650</v>
      </c>
    </row>
    <row r="181" spans="1:11" x14ac:dyDescent="0.25">
      <c r="A181" s="47" t="s">
        <v>828</v>
      </c>
      <c r="B181" s="86">
        <v>100</v>
      </c>
      <c r="C181" s="89" t="s">
        <v>128</v>
      </c>
      <c r="D181" s="130">
        <f>GENERAL_EXP!C45</f>
        <v>0</v>
      </c>
      <c r="E181" s="130">
        <f>GENERAL_EXP!D45</f>
        <v>0</v>
      </c>
      <c r="F181" s="130">
        <f>GENERAL_EXP!E45</f>
        <v>0</v>
      </c>
    </row>
    <row r="182" spans="1:11" x14ac:dyDescent="0.25">
      <c r="A182" s="47" t="s">
        <v>828</v>
      </c>
      <c r="B182" s="86">
        <v>100</v>
      </c>
      <c r="C182" s="89" t="s">
        <v>129</v>
      </c>
      <c r="D182" s="130">
        <f>GENERAL_EXP!C46</f>
        <v>0</v>
      </c>
      <c r="E182" s="130">
        <f>GENERAL_EXP!D46</f>
        <v>0</v>
      </c>
      <c r="F182" s="130">
        <f>GENERAL_EXP!E46</f>
        <v>0</v>
      </c>
    </row>
    <row r="183" spans="1:11" ht="12.6" customHeight="1" x14ac:dyDescent="0.25">
      <c r="A183" s="47" t="s">
        <v>828</v>
      </c>
      <c r="B183" s="86">
        <v>100</v>
      </c>
      <c r="C183" s="89" t="s">
        <v>127</v>
      </c>
      <c r="D183" s="130">
        <f>GENERAL_EXP!C44</f>
        <v>0</v>
      </c>
      <c r="E183" s="130">
        <f>GENERAL_EXP!D44</f>
        <v>0</v>
      </c>
      <c r="F183" s="130">
        <f>GENERAL_EXP!E44</f>
        <v>0</v>
      </c>
    </row>
    <row r="184" spans="1:11" x14ac:dyDescent="0.25">
      <c r="A184" s="45" t="s">
        <v>57</v>
      </c>
      <c r="B184" s="70">
        <v>100</v>
      </c>
      <c r="C184" s="97" t="s">
        <v>114</v>
      </c>
      <c r="D184" s="130">
        <f>GENERAL_EXP!C31</f>
        <v>0</v>
      </c>
      <c r="E184" s="130">
        <f>GENERAL_EXP!D31</f>
        <v>0</v>
      </c>
      <c r="F184" s="130">
        <f>GENERAL_EXP!E31</f>
        <v>0</v>
      </c>
    </row>
    <row r="185" spans="1:11" x14ac:dyDescent="0.25">
      <c r="A185" s="45" t="s">
        <v>837</v>
      </c>
      <c r="B185" s="70"/>
      <c r="C185" s="97"/>
      <c r="D185" s="130">
        <f>'TOT_GEN_INC&amp;EXP'!C56</f>
        <v>5000</v>
      </c>
      <c r="E185" s="130">
        <f>'TOT_GEN_INC&amp;EXP'!D56</f>
        <v>3600</v>
      </c>
      <c r="F185" s="130">
        <f>CO_JUDGE_EXP!E24+CO_ATTORNEY_EXP!E21+CO_DIST_CLK_EXP!E24+TAX_ASSR_COL_EXP!E31+CO_TREASURER_EXP!E25+SHERIFF_EXP!E33+VER_OFF_EXP!E15+'911_EXP'!E25+JAIL_EXP!E25+JP_EXP!E20+'R&amp;B_INC&amp;EXP'!E47</f>
        <v>13680</v>
      </c>
    </row>
    <row r="186" spans="1:11" x14ac:dyDescent="0.25">
      <c r="A186" s="45" t="s">
        <v>836</v>
      </c>
      <c r="B186" s="70"/>
      <c r="C186" s="97"/>
      <c r="D186" s="130">
        <f>GENERAL_EXP!C62</f>
        <v>0</v>
      </c>
      <c r="E186" s="130">
        <f>GENERAL_EXP!D62</f>
        <v>8000</v>
      </c>
      <c r="F186" s="130">
        <f>GENERAL_EXP!E62</f>
        <v>87000</v>
      </c>
    </row>
    <row r="187" spans="1:11" x14ac:dyDescent="0.25">
      <c r="A187" s="45"/>
      <c r="B187" s="70"/>
      <c r="C187" s="97"/>
      <c r="E187" s="101"/>
      <c r="F187" s="134"/>
    </row>
    <row r="188" spans="1:11" x14ac:dyDescent="0.25">
      <c r="A188" s="48" t="s">
        <v>204</v>
      </c>
      <c r="B188" s="48"/>
      <c r="C188" s="74"/>
      <c r="D188" s="130">
        <f>SUM(D46:D186)</f>
        <v>3132967</v>
      </c>
      <c r="E188" s="134">
        <f>SUM(E46:E186)</f>
        <v>3399828</v>
      </c>
      <c r="F188" s="134">
        <f>SUM(F46:F186)</f>
        <v>3800166.0306550004</v>
      </c>
    </row>
    <row r="189" spans="1:11" x14ac:dyDescent="0.25">
      <c r="E189" s="101"/>
      <c r="F189" s="134"/>
    </row>
    <row r="190" spans="1:11" x14ac:dyDescent="0.25">
      <c r="A190" s="73" t="s">
        <v>446</v>
      </c>
      <c r="B190" s="73"/>
      <c r="C190" s="76"/>
      <c r="D190" s="130">
        <f>D41-D188</f>
        <v>13839</v>
      </c>
      <c r="E190" s="134">
        <f t="shared" ref="E190:F190" si="0">E41-E188</f>
        <v>71862</v>
      </c>
      <c r="F190" s="134">
        <f t="shared" si="0"/>
        <v>55321.969344999641</v>
      </c>
    </row>
    <row r="191" spans="1:11" x14ac:dyDescent="0.25">
      <c r="K191" s="134"/>
    </row>
  </sheetData>
  <mergeCells count="2">
    <mergeCell ref="A3:A4"/>
    <mergeCell ref="A44:A45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workbookViewId="0">
      <selection activeCell="E4" sqref="E4"/>
    </sheetView>
  </sheetViews>
  <sheetFormatPr defaultRowHeight="15" x14ac:dyDescent="0.25"/>
  <cols>
    <col min="1" max="1" width="31.7109375" style="4" customWidth="1"/>
    <col min="2" max="2" width="11.28515625" style="11" customWidth="1"/>
    <col min="3" max="3" width="12.42578125" style="134" customWidth="1"/>
    <col min="4" max="4" width="12.28515625" style="134" customWidth="1"/>
    <col min="5" max="5" width="11.5703125" style="170" customWidth="1"/>
  </cols>
  <sheetData>
    <row r="1" spans="1:6" x14ac:dyDescent="0.25">
      <c r="A1" s="7" t="s">
        <v>738</v>
      </c>
      <c r="B1" s="9"/>
      <c r="C1" s="190"/>
      <c r="D1" s="190"/>
      <c r="E1" s="192"/>
    </row>
    <row r="2" spans="1:6" x14ac:dyDescent="0.25">
      <c r="A2" s="4" t="s">
        <v>829</v>
      </c>
      <c r="B2" s="6"/>
    </row>
    <row r="3" spans="1:6" x14ac:dyDescent="0.25">
      <c r="A3" s="8" t="s">
        <v>0</v>
      </c>
      <c r="B3" s="8" t="s">
        <v>736</v>
      </c>
      <c r="C3" s="135" t="s">
        <v>757</v>
      </c>
      <c r="D3" s="134" t="s">
        <v>760</v>
      </c>
      <c r="E3" s="135" t="s">
        <v>764</v>
      </c>
    </row>
    <row r="4" spans="1:6" x14ac:dyDescent="0.25">
      <c r="A4" s="2"/>
      <c r="B4" s="6"/>
      <c r="C4" s="136" t="s">
        <v>741</v>
      </c>
      <c r="D4" s="137" t="s">
        <v>741</v>
      </c>
      <c r="E4" s="136" t="s">
        <v>761</v>
      </c>
    </row>
    <row r="5" spans="1:6" x14ac:dyDescent="0.25">
      <c r="A5" s="3" t="s">
        <v>31</v>
      </c>
      <c r="B5" s="6" t="s">
        <v>88</v>
      </c>
      <c r="C5" s="134">
        <v>27086</v>
      </c>
      <c r="D5" s="134">
        <v>27086</v>
      </c>
      <c r="E5" s="170">
        <f>[1]Sheet1!$E$5</f>
        <v>31086.1</v>
      </c>
      <c r="F5" s="193"/>
    </row>
    <row r="6" spans="1:6" x14ac:dyDescent="0.25">
      <c r="A6" s="3" t="s">
        <v>32</v>
      </c>
      <c r="B6" s="6" t="s">
        <v>89</v>
      </c>
      <c r="C6" s="134">
        <v>2073</v>
      </c>
      <c r="D6" s="134">
        <v>2073</v>
      </c>
      <c r="E6" s="170">
        <v>2378.09</v>
      </c>
    </row>
    <row r="7" spans="1:6" x14ac:dyDescent="0.25">
      <c r="A7" s="3" t="s">
        <v>33</v>
      </c>
      <c r="B7" s="6" t="s">
        <v>90</v>
      </c>
      <c r="C7" s="134">
        <v>5000</v>
      </c>
      <c r="D7" s="134">
        <v>5920</v>
      </c>
      <c r="E7" s="170">
        <v>6597</v>
      </c>
    </row>
    <row r="8" spans="1:6" x14ac:dyDescent="0.25">
      <c r="A8" s="3" t="s">
        <v>34</v>
      </c>
      <c r="B8" s="6" t="s">
        <v>91</v>
      </c>
      <c r="C8" s="134">
        <v>1625</v>
      </c>
      <c r="D8" s="134">
        <v>1625</v>
      </c>
      <c r="E8" s="170">
        <v>1865</v>
      </c>
    </row>
    <row r="9" spans="1:6" x14ac:dyDescent="0.25">
      <c r="A9" s="3" t="s">
        <v>35</v>
      </c>
      <c r="B9" s="6" t="s">
        <v>92</v>
      </c>
      <c r="C9" s="134">
        <v>16000</v>
      </c>
      <c r="D9" s="134">
        <v>20000</v>
      </c>
      <c r="E9" s="170">
        <v>20000</v>
      </c>
    </row>
    <row r="10" spans="1:6" x14ac:dyDescent="0.25">
      <c r="A10" s="3" t="s">
        <v>36</v>
      </c>
      <c r="B10" s="6" t="s">
        <v>93</v>
      </c>
      <c r="C10" s="134">
        <v>660</v>
      </c>
      <c r="D10" s="134">
        <v>660</v>
      </c>
      <c r="E10" s="170">
        <v>660</v>
      </c>
    </row>
    <row r="11" spans="1:6" x14ac:dyDescent="0.25">
      <c r="A11" s="3" t="s">
        <v>37</v>
      </c>
      <c r="B11" s="6" t="s">
        <v>94</v>
      </c>
      <c r="C11" s="134">
        <v>6000</v>
      </c>
      <c r="D11" s="134">
        <v>6000</v>
      </c>
      <c r="E11" s="170">
        <v>6000</v>
      </c>
    </row>
    <row r="12" spans="1:6" x14ac:dyDescent="0.25">
      <c r="A12" s="3" t="s">
        <v>38</v>
      </c>
      <c r="B12" s="6" t="s">
        <v>95</v>
      </c>
      <c r="C12" s="134">
        <v>2600</v>
      </c>
      <c r="D12" s="134">
        <v>2600</v>
      </c>
      <c r="E12" s="170">
        <v>6000</v>
      </c>
    </row>
    <row r="13" spans="1:6" x14ac:dyDescent="0.25">
      <c r="A13" s="3" t="s">
        <v>39</v>
      </c>
      <c r="B13" s="6" t="s">
        <v>96</v>
      </c>
      <c r="E13" s="170">
        <v>0</v>
      </c>
    </row>
    <row r="14" spans="1:6" x14ac:dyDescent="0.25">
      <c r="A14" s="3" t="s">
        <v>40</v>
      </c>
      <c r="B14" s="6" t="s">
        <v>97</v>
      </c>
      <c r="C14" s="134">
        <v>0</v>
      </c>
      <c r="D14" s="134">
        <v>0</v>
      </c>
      <c r="E14" s="170">
        <v>0</v>
      </c>
    </row>
    <row r="15" spans="1:6" x14ac:dyDescent="0.25">
      <c r="A15" s="3" t="s">
        <v>41</v>
      </c>
      <c r="B15" s="6" t="s">
        <v>98</v>
      </c>
      <c r="C15" s="134">
        <v>500</v>
      </c>
      <c r="D15" s="134">
        <v>500</v>
      </c>
      <c r="E15" s="170">
        <v>500</v>
      </c>
    </row>
    <row r="16" spans="1:6" x14ac:dyDescent="0.25">
      <c r="A16" s="3" t="s">
        <v>42</v>
      </c>
      <c r="B16" s="10" t="s">
        <v>99</v>
      </c>
      <c r="C16" s="134">
        <v>0</v>
      </c>
      <c r="D16" s="134">
        <v>0</v>
      </c>
      <c r="E16" s="170">
        <v>0</v>
      </c>
    </row>
    <row r="17" spans="1:5" x14ac:dyDescent="0.25">
      <c r="A17" s="3" t="s">
        <v>43</v>
      </c>
      <c r="B17" s="6" t="s">
        <v>100</v>
      </c>
      <c r="C17" s="134">
        <v>3000</v>
      </c>
      <c r="D17" s="134">
        <v>3000</v>
      </c>
      <c r="E17" s="170">
        <v>3000</v>
      </c>
    </row>
    <row r="18" spans="1:5" x14ac:dyDescent="0.25">
      <c r="A18" s="3" t="s">
        <v>44</v>
      </c>
      <c r="B18" s="10" t="s">
        <v>101</v>
      </c>
      <c r="C18" s="134">
        <v>0</v>
      </c>
      <c r="D18" s="134">
        <v>0</v>
      </c>
      <c r="E18" s="170">
        <v>0</v>
      </c>
    </row>
    <row r="19" spans="1:5" x14ac:dyDescent="0.25">
      <c r="A19" s="3" t="s">
        <v>45</v>
      </c>
      <c r="B19" s="6" t="s">
        <v>102</v>
      </c>
      <c r="C19" s="134">
        <v>500</v>
      </c>
      <c r="D19" s="134">
        <v>500</v>
      </c>
      <c r="E19" s="170">
        <v>500</v>
      </c>
    </row>
    <row r="20" spans="1:5" x14ac:dyDescent="0.25">
      <c r="A20" s="3" t="s">
        <v>46</v>
      </c>
      <c r="B20" s="10" t="s">
        <v>103</v>
      </c>
      <c r="C20" s="134">
        <v>35000</v>
      </c>
      <c r="D20" s="134">
        <v>35000</v>
      </c>
      <c r="E20" s="170">
        <v>60000</v>
      </c>
    </row>
    <row r="21" spans="1:5" x14ac:dyDescent="0.25">
      <c r="A21" s="3" t="s">
        <v>47</v>
      </c>
      <c r="B21" s="6" t="s">
        <v>104</v>
      </c>
      <c r="C21" s="134">
        <v>54256</v>
      </c>
      <c r="D21" s="134">
        <v>49274</v>
      </c>
      <c r="E21" s="170">
        <v>51873</v>
      </c>
    </row>
    <row r="22" spans="1:5" x14ac:dyDescent="0.25">
      <c r="A22" s="3" t="s">
        <v>48</v>
      </c>
      <c r="B22" s="6" t="s">
        <v>105</v>
      </c>
      <c r="C22" s="134">
        <v>6000</v>
      </c>
      <c r="D22" s="134">
        <v>10000</v>
      </c>
      <c r="E22" s="170">
        <v>20000</v>
      </c>
    </row>
    <row r="23" spans="1:5" x14ac:dyDescent="0.25">
      <c r="A23" s="3" t="s">
        <v>49</v>
      </c>
      <c r="B23" s="6" t="s">
        <v>106</v>
      </c>
      <c r="C23" s="134">
        <v>8000</v>
      </c>
      <c r="D23" s="134">
        <v>10000</v>
      </c>
      <c r="E23" s="170">
        <v>10000</v>
      </c>
    </row>
    <row r="24" spans="1:5" x14ac:dyDescent="0.25">
      <c r="A24" s="3" t="s">
        <v>50</v>
      </c>
      <c r="B24" s="6" t="s">
        <v>107</v>
      </c>
      <c r="C24" s="134">
        <v>3676</v>
      </c>
      <c r="D24" s="134">
        <v>3676</v>
      </c>
      <c r="E24" s="170">
        <v>3676</v>
      </c>
    </row>
    <row r="25" spans="1:5" x14ac:dyDescent="0.25">
      <c r="A25" s="3" t="s">
        <v>51</v>
      </c>
      <c r="B25" s="6" t="s">
        <v>108</v>
      </c>
      <c r="C25" s="134">
        <v>20000</v>
      </c>
      <c r="D25" s="134">
        <v>20000</v>
      </c>
      <c r="E25" s="170">
        <v>25000</v>
      </c>
    </row>
    <row r="26" spans="1:5" x14ac:dyDescent="0.25">
      <c r="A26" s="3" t="s">
        <v>52</v>
      </c>
      <c r="B26" s="6" t="s">
        <v>109</v>
      </c>
      <c r="C26" s="134">
        <v>2500</v>
      </c>
      <c r="D26" s="134">
        <v>5000</v>
      </c>
      <c r="E26" s="170">
        <v>5000</v>
      </c>
    </row>
    <row r="27" spans="1:5" x14ac:dyDescent="0.25">
      <c r="A27" s="3" t="s">
        <v>53</v>
      </c>
      <c r="B27" s="6" t="s">
        <v>110</v>
      </c>
      <c r="C27" s="134">
        <v>17500</v>
      </c>
      <c r="D27" s="134">
        <v>18500</v>
      </c>
      <c r="E27" s="170">
        <v>18500</v>
      </c>
    </row>
    <row r="28" spans="1:5" x14ac:dyDescent="0.25">
      <c r="A28" s="3" t="s">
        <v>54</v>
      </c>
      <c r="B28" s="6" t="s">
        <v>111</v>
      </c>
      <c r="C28" s="134">
        <v>6000</v>
      </c>
      <c r="D28" s="134">
        <v>8000</v>
      </c>
      <c r="E28" s="170">
        <v>8000</v>
      </c>
    </row>
    <row r="29" spans="1:5" x14ac:dyDescent="0.25">
      <c r="A29" s="3" t="s">
        <v>55</v>
      </c>
      <c r="B29" s="6" t="s">
        <v>112</v>
      </c>
      <c r="C29" s="134">
        <v>2000</v>
      </c>
      <c r="D29" s="134">
        <v>2000</v>
      </c>
      <c r="E29" s="170">
        <v>2000</v>
      </c>
    </row>
    <row r="30" spans="1:5" x14ac:dyDescent="0.25">
      <c r="A30" s="3" t="s">
        <v>56</v>
      </c>
      <c r="B30" s="6" t="s">
        <v>113</v>
      </c>
      <c r="C30" s="134">
        <v>1000</v>
      </c>
      <c r="D30" s="134">
        <v>1000</v>
      </c>
      <c r="E30" s="170">
        <v>1000</v>
      </c>
    </row>
    <row r="31" spans="1:5" x14ac:dyDescent="0.25">
      <c r="A31" s="3" t="s">
        <v>57</v>
      </c>
      <c r="B31" s="6" t="s">
        <v>114</v>
      </c>
      <c r="C31" s="134">
        <v>0</v>
      </c>
      <c r="D31" s="134">
        <v>0</v>
      </c>
      <c r="E31" s="170">
        <v>0</v>
      </c>
    </row>
    <row r="32" spans="1:5" ht="12.6" customHeight="1" x14ac:dyDescent="0.25">
      <c r="A32" s="3" t="s">
        <v>58</v>
      </c>
      <c r="B32" s="6" t="s">
        <v>115</v>
      </c>
      <c r="C32" s="134">
        <v>3000</v>
      </c>
      <c r="D32" s="134">
        <v>3000</v>
      </c>
      <c r="E32" s="170">
        <v>3000</v>
      </c>
    </row>
    <row r="33" spans="1:5" x14ac:dyDescent="0.25">
      <c r="A33" s="3" t="s">
        <v>59</v>
      </c>
      <c r="B33" s="10" t="s">
        <v>116</v>
      </c>
      <c r="C33" s="134">
        <v>0</v>
      </c>
      <c r="D33" s="134">
        <v>0</v>
      </c>
      <c r="E33" s="170">
        <v>0</v>
      </c>
    </row>
    <row r="34" spans="1:5" x14ac:dyDescent="0.25">
      <c r="A34" s="3" t="s">
        <v>60</v>
      </c>
      <c r="B34" s="6" t="s">
        <v>117</v>
      </c>
      <c r="C34" s="134">
        <v>1900</v>
      </c>
      <c r="D34" s="134">
        <v>1900</v>
      </c>
      <c r="E34" s="170">
        <v>1900</v>
      </c>
    </row>
    <row r="35" spans="1:5" ht="14.45" customHeight="1" x14ac:dyDescent="0.25">
      <c r="A35" s="3" t="s">
        <v>61</v>
      </c>
      <c r="B35" s="6" t="s">
        <v>118</v>
      </c>
      <c r="C35" s="134">
        <v>0</v>
      </c>
      <c r="D35" s="134">
        <v>0</v>
      </c>
      <c r="E35" s="170">
        <v>0</v>
      </c>
    </row>
    <row r="36" spans="1:5" x14ac:dyDescent="0.25">
      <c r="A36" s="3" t="s">
        <v>62</v>
      </c>
      <c r="B36" s="6" t="s">
        <v>119</v>
      </c>
      <c r="C36" s="134">
        <v>10000</v>
      </c>
      <c r="D36" s="134">
        <v>10000</v>
      </c>
      <c r="E36" s="170">
        <v>10000</v>
      </c>
    </row>
    <row r="37" spans="1:5" x14ac:dyDescent="0.25">
      <c r="A37" s="3" t="s">
        <v>63</v>
      </c>
      <c r="B37" s="6" t="s">
        <v>120</v>
      </c>
      <c r="C37" s="134">
        <v>1500</v>
      </c>
      <c r="D37" s="134">
        <v>1500</v>
      </c>
      <c r="E37" s="170">
        <v>1500</v>
      </c>
    </row>
    <row r="38" spans="1:5" x14ac:dyDescent="0.25">
      <c r="A38" s="3" t="s">
        <v>64</v>
      </c>
      <c r="B38" s="6" t="s">
        <v>121</v>
      </c>
      <c r="C38" s="134">
        <v>1250</v>
      </c>
      <c r="D38" s="134">
        <v>1250</v>
      </c>
      <c r="E38" s="170">
        <v>1250</v>
      </c>
    </row>
    <row r="39" spans="1:5" x14ac:dyDescent="0.25">
      <c r="A39" s="3" t="s">
        <v>65</v>
      </c>
      <c r="B39" s="6" t="s">
        <v>122</v>
      </c>
      <c r="C39" s="134">
        <v>8500</v>
      </c>
      <c r="D39" s="134">
        <v>13500</v>
      </c>
      <c r="E39" s="170">
        <v>10000</v>
      </c>
    </row>
    <row r="40" spans="1:5" x14ac:dyDescent="0.25">
      <c r="A40" s="3" t="s">
        <v>66</v>
      </c>
      <c r="B40" s="10" t="s">
        <v>754</v>
      </c>
      <c r="C40" s="134">
        <v>2000</v>
      </c>
      <c r="D40" s="134">
        <v>2500</v>
      </c>
      <c r="E40" s="170">
        <v>3500</v>
      </c>
    </row>
    <row r="41" spans="1:5" x14ac:dyDescent="0.25">
      <c r="A41" s="3" t="s">
        <v>67</v>
      </c>
      <c r="B41" s="10" t="s">
        <v>755</v>
      </c>
      <c r="C41" s="134">
        <v>500</v>
      </c>
      <c r="D41" s="134">
        <v>500</v>
      </c>
      <c r="E41" s="170">
        <v>500</v>
      </c>
    </row>
    <row r="42" spans="1:5" x14ac:dyDescent="0.25">
      <c r="A42" s="3" t="s">
        <v>68</v>
      </c>
      <c r="B42" s="6" t="s">
        <v>125</v>
      </c>
      <c r="C42" s="134">
        <v>120000</v>
      </c>
      <c r="D42" s="134">
        <v>175000</v>
      </c>
      <c r="E42" s="170">
        <v>150000</v>
      </c>
    </row>
    <row r="43" spans="1:5" x14ac:dyDescent="0.25">
      <c r="A43" s="3" t="s">
        <v>69</v>
      </c>
      <c r="B43" s="6" t="s">
        <v>126</v>
      </c>
      <c r="C43" s="134">
        <v>400</v>
      </c>
      <c r="D43" s="134">
        <v>400</v>
      </c>
      <c r="E43" s="170">
        <v>650</v>
      </c>
    </row>
    <row r="44" spans="1:5" x14ac:dyDescent="0.25">
      <c r="A44" s="3" t="s">
        <v>70</v>
      </c>
      <c r="B44" s="6" t="s">
        <v>127</v>
      </c>
      <c r="C44" s="134">
        <v>0</v>
      </c>
      <c r="D44" s="134">
        <v>0</v>
      </c>
      <c r="E44" s="170">
        <v>0</v>
      </c>
    </row>
    <row r="45" spans="1:5" x14ac:dyDescent="0.25">
      <c r="A45" s="3" t="s">
        <v>71</v>
      </c>
      <c r="B45" s="6" t="s">
        <v>128</v>
      </c>
      <c r="C45" s="134">
        <v>0</v>
      </c>
      <c r="D45" s="134">
        <v>0</v>
      </c>
      <c r="E45" s="170">
        <v>0</v>
      </c>
    </row>
    <row r="46" spans="1:5" x14ac:dyDescent="0.25">
      <c r="A46" s="3" t="s">
        <v>72</v>
      </c>
      <c r="B46" s="6" t="s">
        <v>129</v>
      </c>
      <c r="C46" s="134">
        <v>0</v>
      </c>
      <c r="D46" s="134">
        <v>0</v>
      </c>
      <c r="E46" s="170">
        <v>0</v>
      </c>
    </row>
    <row r="47" spans="1:5" x14ac:dyDescent="0.25">
      <c r="A47" s="3" t="s">
        <v>73</v>
      </c>
      <c r="B47" s="6" t="s">
        <v>130</v>
      </c>
      <c r="C47" s="134">
        <v>3000</v>
      </c>
      <c r="D47" s="134">
        <v>3000</v>
      </c>
      <c r="E47" s="170">
        <v>3000</v>
      </c>
    </row>
    <row r="48" spans="1:5" x14ac:dyDescent="0.25">
      <c r="A48" s="3" t="s">
        <v>74</v>
      </c>
      <c r="B48" s="6" t="s">
        <v>131</v>
      </c>
      <c r="C48" s="134">
        <v>3300</v>
      </c>
      <c r="D48" s="134">
        <v>3300</v>
      </c>
      <c r="E48" s="170">
        <v>3300</v>
      </c>
    </row>
    <row r="49" spans="1:5" x14ac:dyDescent="0.25">
      <c r="A49" s="3" t="s">
        <v>75</v>
      </c>
      <c r="B49" s="6" t="s">
        <v>132</v>
      </c>
      <c r="C49" s="134">
        <v>4000</v>
      </c>
      <c r="D49" s="134">
        <v>4000</v>
      </c>
      <c r="E49" s="170">
        <v>4000</v>
      </c>
    </row>
    <row r="50" spans="1:5" x14ac:dyDescent="0.25">
      <c r="A50" s="3" t="s">
        <v>76</v>
      </c>
      <c r="B50" s="6" t="s">
        <v>133</v>
      </c>
      <c r="C50" s="134">
        <v>4500</v>
      </c>
      <c r="D50" s="134">
        <v>4500</v>
      </c>
      <c r="E50" s="170">
        <v>4500</v>
      </c>
    </row>
    <row r="51" spans="1:5" x14ac:dyDescent="0.25">
      <c r="A51" s="3" t="s">
        <v>77</v>
      </c>
      <c r="B51" s="6" t="s">
        <v>134</v>
      </c>
      <c r="C51" s="134">
        <v>18500</v>
      </c>
      <c r="D51" s="134">
        <v>19000</v>
      </c>
      <c r="E51" s="170">
        <v>19000</v>
      </c>
    </row>
    <row r="52" spans="1:5" x14ac:dyDescent="0.25">
      <c r="A52" s="3" t="s">
        <v>78</v>
      </c>
      <c r="B52" s="6" t="s">
        <v>135</v>
      </c>
      <c r="C52" s="134">
        <v>2200</v>
      </c>
      <c r="D52" s="134">
        <v>2200</v>
      </c>
      <c r="E52" s="170">
        <v>2200</v>
      </c>
    </row>
    <row r="53" spans="1:5" x14ac:dyDescent="0.25">
      <c r="A53" s="3" t="s">
        <v>79</v>
      </c>
      <c r="B53" s="6" t="s">
        <v>136</v>
      </c>
      <c r="C53" s="134">
        <v>13000</v>
      </c>
      <c r="D53" s="134">
        <v>13000</v>
      </c>
      <c r="E53" s="170">
        <v>13000</v>
      </c>
    </row>
    <row r="54" spans="1:5" x14ac:dyDescent="0.25">
      <c r="A54" s="3" t="s">
        <v>80</v>
      </c>
      <c r="B54" s="6" t="s">
        <v>137</v>
      </c>
      <c r="C54" s="134">
        <v>3000</v>
      </c>
      <c r="D54" s="134">
        <v>3000</v>
      </c>
      <c r="E54" s="170">
        <v>3000</v>
      </c>
    </row>
    <row r="55" spans="1:5" x14ac:dyDescent="0.25">
      <c r="A55" s="3" t="s">
        <v>81</v>
      </c>
      <c r="B55" s="6" t="s">
        <v>138</v>
      </c>
      <c r="C55" s="134">
        <v>500</v>
      </c>
      <c r="D55" s="134">
        <v>500</v>
      </c>
      <c r="E55" s="170">
        <v>500</v>
      </c>
    </row>
    <row r="56" spans="1:5" x14ac:dyDescent="0.25">
      <c r="A56" s="3" t="s">
        <v>82</v>
      </c>
      <c r="B56" s="10" t="s">
        <v>139</v>
      </c>
      <c r="C56" s="134">
        <v>5000</v>
      </c>
      <c r="D56" s="134">
        <v>5000</v>
      </c>
      <c r="E56" s="170">
        <v>5000</v>
      </c>
    </row>
    <row r="57" spans="1:5" x14ac:dyDescent="0.25">
      <c r="A57" s="3" t="s">
        <v>83</v>
      </c>
      <c r="B57" s="6" t="s">
        <v>727</v>
      </c>
      <c r="C57" s="134">
        <v>0</v>
      </c>
      <c r="D57" s="134">
        <v>0</v>
      </c>
      <c r="E57" s="170">
        <v>0</v>
      </c>
    </row>
    <row r="58" spans="1:5" x14ac:dyDescent="0.25">
      <c r="A58" s="3" t="s">
        <v>84</v>
      </c>
      <c r="B58" s="10" t="s">
        <v>140</v>
      </c>
      <c r="C58" s="134">
        <v>0</v>
      </c>
      <c r="D58" s="134">
        <v>0</v>
      </c>
      <c r="E58" s="170">
        <v>0</v>
      </c>
    </row>
    <row r="59" spans="1:5" x14ac:dyDescent="0.25">
      <c r="A59" s="3" t="s">
        <v>85</v>
      </c>
      <c r="B59" s="6" t="s">
        <v>141</v>
      </c>
      <c r="C59" s="134">
        <v>20000</v>
      </c>
      <c r="D59" s="134">
        <v>80000</v>
      </c>
      <c r="E59" s="170">
        <v>40000</v>
      </c>
    </row>
    <row r="60" spans="1:5" x14ac:dyDescent="0.25">
      <c r="A60" s="3" t="s">
        <v>86</v>
      </c>
      <c r="B60" s="6" t="s">
        <v>142</v>
      </c>
      <c r="C60" s="134">
        <v>18000</v>
      </c>
      <c r="D60" s="134">
        <v>1800</v>
      </c>
      <c r="E60" s="170">
        <v>1800</v>
      </c>
    </row>
    <row r="61" spans="1:5" x14ac:dyDescent="0.25">
      <c r="A61" s="4" t="s">
        <v>752</v>
      </c>
      <c r="B61" s="11" t="s">
        <v>753</v>
      </c>
      <c r="C61" s="134">
        <v>0</v>
      </c>
      <c r="D61" s="134">
        <v>0</v>
      </c>
      <c r="E61" s="170">
        <v>0</v>
      </c>
    </row>
    <row r="62" spans="1:5" x14ac:dyDescent="0.25">
      <c r="A62" s="4" t="s">
        <v>825</v>
      </c>
      <c r="B62" s="11" t="s">
        <v>826</v>
      </c>
      <c r="C62" s="134">
        <v>0</v>
      </c>
      <c r="D62" s="134">
        <v>8000</v>
      </c>
      <c r="E62" s="170">
        <v>87000</v>
      </c>
    </row>
    <row r="63" spans="1:5" x14ac:dyDescent="0.25">
      <c r="B63" s="12"/>
    </row>
    <row r="64" spans="1:5" x14ac:dyDescent="0.25">
      <c r="B64" s="12"/>
    </row>
    <row r="65" spans="1:5" x14ac:dyDescent="0.25">
      <c r="A65" s="3" t="s">
        <v>87</v>
      </c>
      <c r="B65" s="6"/>
      <c r="C65" s="134">
        <f>SUM(C5:C62)</f>
        <v>465026</v>
      </c>
      <c r="D65" s="134">
        <f>SUM(D5:D64)</f>
        <v>589264</v>
      </c>
      <c r="E65" s="170">
        <f>SUM(E5:E64)</f>
        <v>652235.18999999994</v>
      </c>
    </row>
    <row r="66" spans="1:5" x14ac:dyDescent="0.25">
      <c r="A66" s="2"/>
    </row>
  </sheetData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E12" sqref="E12"/>
    </sheetView>
  </sheetViews>
  <sheetFormatPr defaultRowHeight="15" x14ac:dyDescent="0.25"/>
  <cols>
    <col min="1" max="1" width="28.140625" style="4" customWidth="1"/>
    <col min="2" max="2" width="12.5703125" style="12" customWidth="1"/>
    <col min="3" max="3" width="10.5703125" style="134" customWidth="1"/>
    <col min="4" max="4" width="11.7109375" customWidth="1"/>
    <col min="5" max="5" width="11.5703125" style="134" customWidth="1"/>
  </cols>
  <sheetData>
    <row r="1" spans="1:5" x14ac:dyDescent="0.25">
      <c r="A1" s="1" t="s">
        <v>143</v>
      </c>
      <c r="B1" s="16"/>
      <c r="C1" s="133"/>
      <c r="D1" s="107"/>
      <c r="E1" s="133"/>
    </row>
    <row r="2" spans="1:5" x14ac:dyDescent="0.25">
      <c r="A2" s="4" t="s">
        <v>829</v>
      </c>
    </row>
    <row r="3" spans="1:5" x14ac:dyDescent="0.25">
      <c r="A3" s="4" t="s">
        <v>144</v>
      </c>
    </row>
    <row r="4" spans="1:5" x14ac:dyDescent="0.25">
      <c r="A4" s="2"/>
    </row>
    <row r="5" spans="1:5" x14ac:dyDescent="0.25">
      <c r="A5" s="245" t="s">
        <v>0</v>
      </c>
      <c r="B5" s="100" t="s">
        <v>736</v>
      </c>
      <c r="C5" s="134" t="s">
        <v>757</v>
      </c>
      <c r="D5" s="98" t="s">
        <v>760</v>
      </c>
      <c r="E5" s="135" t="s">
        <v>764</v>
      </c>
    </row>
    <row r="6" spans="1:5" x14ac:dyDescent="0.25">
      <c r="A6" s="245"/>
      <c r="B6" s="17"/>
      <c r="C6" s="137" t="s">
        <v>741</v>
      </c>
      <c r="D6" s="188" t="s">
        <v>741</v>
      </c>
      <c r="E6" s="136" t="s">
        <v>741</v>
      </c>
    </row>
    <row r="7" spans="1:5" x14ac:dyDescent="0.25">
      <c r="A7" s="14" t="s">
        <v>145</v>
      </c>
      <c r="B7" s="18" t="s">
        <v>161</v>
      </c>
      <c r="C7" s="134">
        <v>36671</v>
      </c>
      <c r="D7" s="134">
        <v>36671</v>
      </c>
      <c r="E7" s="134">
        <f>[1]Sheet1!$E$8</f>
        <v>40570.879999999997</v>
      </c>
    </row>
    <row r="8" spans="1:5" x14ac:dyDescent="0.25">
      <c r="A8" s="3" t="s">
        <v>765</v>
      </c>
      <c r="B8" s="18" t="s">
        <v>161</v>
      </c>
      <c r="C8" s="134">
        <v>13343</v>
      </c>
      <c r="D8" s="134">
        <v>25086</v>
      </c>
      <c r="E8" s="134">
        <f>[1]Sheet1!$E$9</f>
        <v>30086.1</v>
      </c>
    </row>
    <row r="9" spans="1:5" ht="13.15" customHeight="1" x14ac:dyDescent="0.25">
      <c r="A9" s="3" t="s">
        <v>146</v>
      </c>
      <c r="B9" s="18" t="s">
        <v>162</v>
      </c>
      <c r="C9" s="134">
        <v>3872</v>
      </c>
      <c r="D9" s="134">
        <v>4724</v>
      </c>
      <c r="E9" s="134">
        <f>[1]Sheet1!$I$10</f>
        <v>5405.258969999999</v>
      </c>
    </row>
    <row r="10" spans="1:5" x14ac:dyDescent="0.25">
      <c r="A10" s="3" t="s">
        <v>147</v>
      </c>
      <c r="B10" s="18" t="s">
        <v>163</v>
      </c>
      <c r="C10" s="134">
        <v>7500</v>
      </c>
      <c r="D10" s="134">
        <v>11840</v>
      </c>
      <c r="E10" s="134">
        <v>13194</v>
      </c>
    </row>
    <row r="11" spans="1:5" x14ac:dyDescent="0.25">
      <c r="A11" s="3" t="s">
        <v>148</v>
      </c>
      <c r="B11" s="18" t="s">
        <v>164</v>
      </c>
      <c r="C11" s="134">
        <v>3037</v>
      </c>
      <c r="D11" s="134">
        <v>3705</v>
      </c>
      <c r="E11" s="134">
        <f>[1]Sheet1!$H$10</f>
        <v>4239.4187999999995</v>
      </c>
    </row>
    <row r="12" spans="1:5" x14ac:dyDescent="0.25">
      <c r="A12" s="14" t="s">
        <v>149</v>
      </c>
      <c r="B12" s="17" t="s">
        <v>165</v>
      </c>
      <c r="C12" s="134">
        <v>3000</v>
      </c>
      <c r="D12" s="134">
        <v>3000</v>
      </c>
      <c r="E12" s="134">
        <v>3000</v>
      </c>
    </row>
    <row r="13" spans="1:5" x14ac:dyDescent="0.25">
      <c r="A13" s="3" t="s">
        <v>38</v>
      </c>
      <c r="B13" s="18" t="s">
        <v>166</v>
      </c>
      <c r="C13" s="134">
        <v>1100</v>
      </c>
      <c r="D13" s="134">
        <v>1100</v>
      </c>
      <c r="E13" s="134">
        <v>1500</v>
      </c>
    </row>
    <row r="14" spans="1:5" ht="14.45" customHeight="1" x14ac:dyDescent="0.25">
      <c r="A14" s="3" t="s">
        <v>150</v>
      </c>
      <c r="B14" s="18" t="s">
        <v>167</v>
      </c>
      <c r="C14" s="134">
        <v>0</v>
      </c>
      <c r="D14" s="134">
        <v>0</v>
      </c>
      <c r="E14" s="134">
        <v>0</v>
      </c>
    </row>
    <row r="15" spans="1:5" x14ac:dyDescent="0.25">
      <c r="A15" s="3" t="s">
        <v>151</v>
      </c>
      <c r="B15" s="18" t="s">
        <v>168</v>
      </c>
      <c r="C15" s="134">
        <v>250</v>
      </c>
      <c r="D15" s="134">
        <v>250</v>
      </c>
      <c r="E15" s="134">
        <v>250</v>
      </c>
    </row>
    <row r="16" spans="1:5" x14ac:dyDescent="0.25">
      <c r="A16" s="3" t="s">
        <v>152</v>
      </c>
      <c r="B16" s="18" t="s">
        <v>169</v>
      </c>
      <c r="C16" s="134">
        <v>250</v>
      </c>
      <c r="D16" s="134">
        <v>250</v>
      </c>
      <c r="E16" s="134">
        <v>250</v>
      </c>
    </row>
    <row r="17" spans="1:5" x14ac:dyDescent="0.25">
      <c r="A17" s="3" t="s">
        <v>153</v>
      </c>
      <c r="B17" s="18" t="s">
        <v>170</v>
      </c>
      <c r="C17" s="134">
        <v>0</v>
      </c>
      <c r="D17" s="134">
        <v>0</v>
      </c>
      <c r="E17" s="134">
        <v>0</v>
      </c>
    </row>
    <row r="18" spans="1:5" x14ac:dyDescent="0.25">
      <c r="A18" s="3" t="s">
        <v>154</v>
      </c>
      <c r="B18" s="18" t="s">
        <v>171</v>
      </c>
      <c r="C18" s="134">
        <v>500</v>
      </c>
      <c r="D18" s="134">
        <v>500</v>
      </c>
      <c r="E18" s="134">
        <v>500</v>
      </c>
    </row>
    <row r="19" spans="1:5" x14ac:dyDescent="0.25">
      <c r="A19" s="3" t="s">
        <v>155</v>
      </c>
      <c r="B19" s="19" t="s">
        <v>172</v>
      </c>
      <c r="C19" s="134">
        <v>0</v>
      </c>
      <c r="D19" s="134">
        <v>0</v>
      </c>
      <c r="E19" s="134">
        <v>0</v>
      </c>
    </row>
    <row r="20" spans="1:5" x14ac:dyDescent="0.25">
      <c r="A20" s="3" t="s">
        <v>156</v>
      </c>
      <c r="B20" s="18" t="s">
        <v>173</v>
      </c>
      <c r="C20" s="134">
        <v>0</v>
      </c>
      <c r="D20" s="134">
        <v>0</v>
      </c>
      <c r="E20" s="134">
        <v>0</v>
      </c>
    </row>
    <row r="21" spans="1:5" x14ac:dyDescent="0.25">
      <c r="A21" s="3" t="s">
        <v>157</v>
      </c>
      <c r="B21" s="18" t="s">
        <v>174</v>
      </c>
      <c r="C21" s="134">
        <v>6000</v>
      </c>
      <c r="D21" s="134">
        <v>6000</v>
      </c>
      <c r="E21" s="134">
        <v>8000</v>
      </c>
    </row>
    <row r="22" spans="1:5" x14ac:dyDescent="0.25">
      <c r="A22" s="3" t="s">
        <v>158</v>
      </c>
      <c r="B22" s="18" t="s">
        <v>175</v>
      </c>
      <c r="C22" s="134">
        <v>2000</v>
      </c>
      <c r="D22" s="134">
        <v>2000</v>
      </c>
      <c r="E22" s="134">
        <v>4000</v>
      </c>
    </row>
    <row r="23" spans="1:5" x14ac:dyDescent="0.25">
      <c r="A23" s="3" t="s">
        <v>85</v>
      </c>
      <c r="B23" s="18" t="s">
        <v>176</v>
      </c>
      <c r="C23" s="134">
        <v>0</v>
      </c>
      <c r="D23" s="134">
        <v>0</v>
      </c>
      <c r="E23" s="134">
        <v>0</v>
      </c>
    </row>
    <row r="24" spans="1:5" x14ac:dyDescent="0.25">
      <c r="A24" s="235" t="s">
        <v>837</v>
      </c>
      <c r="B24" s="18"/>
      <c r="D24" s="134"/>
      <c r="E24" s="134">
        <v>1200</v>
      </c>
    </row>
    <row r="25" spans="1:5" x14ac:dyDescent="0.25">
      <c r="A25" s="3" t="s">
        <v>159</v>
      </c>
      <c r="B25" s="18" t="s">
        <v>177</v>
      </c>
      <c r="C25" s="134">
        <v>2000</v>
      </c>
      <c r="D25" s="134">
        <v>2000</v>
      </c>
      <c r="E25" s="134">
        <v>2000</v>
      </c>
    </row>
    <row r="26" spans="1:5" x14ac:dyDescent="0.25">
      <c r="A26" s="3" t="s">
        <v>28</v>
      </c>
      <c r="B26" s="18"/>
      <c r="D26" s="138"/>
      <c r="E26" s="138"/>
    </row>
    <row r="27" spans="1:5" x14ac:dyDescent="0.25">
      <c r="A27" s="15" t="s">
        <v>160</v>
      </c>
      <c r="B27" s="18"/>
      <c r="C27" s="134">
        <f>SUM(C7:C25)</f>
        <v>79523</v>
      </c>
      <c r="D27" s="134">
        <f>SUM(D7:D26)</f>
        <v>97126</v>
      </c>
      <c r="E27" s="134">
        <f>SUM(E7:E26)</f>
        <v>114195.65776999999</v>
      </c>
    </row>
    <row r="28" spans="1:5" x14ac:dyDescent="0.25">
      <c r="A28" s="2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5"/>
  <sheetViews>
    <sheetView workbookViewId="0">
      <selection activeCell="E12" sqref="E12"/>
    </sheetView>
  </sheetViews>
  <sheetFormatPr defaultRowHeight="15" x14ac:dyDescent="0.25"/>
  <cols>
    <col min="1" max="1" width="28.140625" style="22" customWidth="1"/>
    <col min="2" max="2" width="12.7109375" style="26" customWidth="1"/>
    <col min="3" max="3" width="9.7109375" style="154" customWidth="1"/>
    <col min="4" max="4" width="13.5703125" style="167" customWidth="1"/>
    <col min="5" max="5" width="11.28515625" style="134" customWidth="1"/>
  </cols>
  <sheetData>
    <row r="1" spans="1:10" x14ac:dyDescent="0.25">
      <c r="A1" s="20" t="s">
        <v>178</v>
      </c>
      <c r="B1" s="25"/>
      <c r="C1" s="153"/>
      <c r="D1" s="216"/>
      <c r="E1" s="133"/>
    </row>
    <row r="2" spans="1:10" x14ac:dyDescent="0.25">
      <c r="A2" s="21" t="s">
        <v>829</v>
      </c>
    </row>
    <row r="3" spans="1:10" x14ac:dyDescent="0.25">
      <c r="A3" s="22" t="s">
        <v>144</v>
      </c>
    </row>
    <row r="4" spans="1:10" x14ac:dyDescent="0.25">
      <c r="A4" s="23"/>
    </row>
    <row r="5" spans="1:10" x14ac:dyDescent="0.25">
      <c r="A5" s="245" t="s">
        <v>0</v>
      </c>
      <c r="B5" s="100" t="s">
        <v>739</v>
      </c>
      <c r="C5" s="155" t="s">
        <v>757</v>
      </c>
      <c r="D5" s="176" t="s">
        <v>760</v>
      </c>
      <c r="E5" s="135" t="s">
        <v>764</v>
      </c>
    </row>
    <row r="6" spans="1:10" x14ac:dyDescent="0.25">
      <c r="A6" s="245"/>
      <c r="B6" s="17"/>
      <c r="C6" s="156" t="s">
        <v>741</v>
      </c>
      <c r="D6" s="213" t="s">
        <v>761</v>
      </c>
      <c r="E6" s="136" t="s">
        <v>741</v>
      </c>
    </row>
    <row r="7" spans="1:10" x14ac:dyDescent="0.25">
      <c r="A7" s="24" t="s">
        <v>179</v>
      </c>
      <c r="B7" s="18" t="s">
        <v>182</v>
      </c>
      <c r="C7" s="154">
        <v>33862</v>
      </c>
      <c r="D7" s="134">
        <v>33862</v>
      </c>
      <c r="E7" s="134">
        <f>[1]Sheet1!$E$12</f>
        <v>37861.96</v>
      </c>
    </row>
    <row r="8" spans="1:10" x14ac:dyDescent="0.25">
      <c r="A8" s="3" t="s">
        <v>765</v>
      </c>
      <c r="B8" s="18" t="s">
        <v>182</v>
      </c>
      <c r="C8" s="154">
        <v>13343</v>
      </c>
      <c r="D8" s="134">
        <v>25086</v>
      </c>
      <c r="E8" s="134">
        <f>[1]Sheet1!$E$13</f>
        <v>30586.1</v>
      </c>
    </row>
    <row r="9" spans="1:10" ht="14.45" customHeight="1" x14ac:dyDescent="0.25">
      <c r="A9" s="24" t="s">
        <v>146</v>
      </c>
      <c r="B9" s="18" t="s">
        <v>183</v>
      </c>
      <c r="C9" s="154">
        <v>3658</v>
      </c>
      <c r="D9" s="134">
        <v>4510</v>
      </c>
      <c r="E9" s="134">
        <f>[1]Sheet1!$I$14</f>
        <v>5236.2765899999995</v>
      </c>
    </row>
    <row r="10" spans="1:10" x14ac:dyDescent="0.25">
      <c r="A10" s="24" t="s">
        <v>180</v>
      </c>
      <c r="B10" s="18" t="s">
        <v>184</v>
      </c>
      <c r="C10" s="154">
        <v>7500</v>
      </c>
      <c r="D10" s="134">
        <v>11840</v>
      </c>
      <c r="E10" s="134">
        <v>13194</v>
      </c>
    </row>
    <row r="11" spans="1:10" x14ac:dyDescent="0.25">
      <c r="A11" s="24" t="s">
        <v>34</v>
      </c>
      <c r="B11" s="18" t="s">
        <v>185</v>
      </c>
      <c r="C11" s="154">
        <v>2869</v>
      </c>
      <c r="D11" s="134">
        <v>3540</v>
      </c>
      <c r="E11" s="134">
        <f>[1]Sheet1!$H$14</f>
        <v>4106.8836000000001</v>
      </c>
    </row>
    <row r="12" spans="1:10" x14ac:dyDescent="0.25">
      <c r="A12" s="24" t="s">
        <v>38</v>
      </c>
      <c r="B12" s="18" t="s">
        <v>186</v>
      </c>
      <c r="C12" s="154">
        <v>1200</v>
      </c>
      <c r="D12" s="134">
        <v>1200</v>
      </c>
      <c r="E12" s="134">
        <v>1200</v>
      </c>
    </row>
    <row r="13" spans="1:10" ht="14.45" customHeight="1" x14ac:dyDescent="0.25">
      <c r="A13" s="24" t="s">
        <v>181</v>
      </c>
      <c r="B13" s="18" t="s">
        <v>187</v>
      </c>
      <c r="C13" s="154">
        <v>0</v>
      </c>
      <c r="D13" s="134">
        <v>0</v>
      </c>
      <c r="E13" s="134">
        <v>0</v>
      </c>
      <c r="J13" s="167"/>
    </row>
    <row r="14" spans="1:10" x14ac:dyDescent="0.25">
      <c r="A14" s="3" t="s">
        <v>151</v>
      </c>
      <c r="B14" s="18" t="s">
        <v>188</v>
      </c>
      <c r="C14" s="154">
        <v>810</v>
      </c>
      <c r="D14" s="134">
        <v>810</v>
      </c>
      <c r="E14" s="134">
        <v>850</v>
      </c>
    </row>
    <row r="15" spans="1:10" x14ac:dyDescent="0.25">
      <c r="A15" s="24" t="s">
        <v>152</v>
      </c>
      <c r="B15" s="18" t="s">
        <v>189</v>
      </c>
      <c r="C15" s="154">
        <v>100</v>
      </c>
      <c r="D15" s="134">
        <v>100</v>
      </c>
      <c r="E15" s="134">
        <v>100</v>
      </c>
    </row>
    <row r="16" spans="1:10" x14ac:dyDescent="0.25">
      <c r="A16" s="24" t="s">
        <v>153</v>
      </c>
      <c r="B16" s="18" t="s">
        <v>190</v>
      </c>
      <c r="C16" s="154">
        <v>0</v>
      </c>
      <c r="D16" s="134">
        <v>0</v>
      </c>
      <c r="E16" s="134">
        <v>0</v>
      </c>
    </row>
    <row r="17" spans="1:5" x14ac:dyDescent="0.25">
      <c r="A17" s="24" t="s">
        <v>154</v>
      </c>
      <c r="B17" s="18" t="s">
        <v>191</v>
      </c>
      <c r="C17" s="154">
        <v>0</v>
      </c>
      <c r="D17" s="134">
        <v>0</v>
      </c>
      <c r="E17" s="134">
        <v>0</v>
      </c>
    </row>
    <row r="18" spans="1:5" x14ac:dyDescent="0.25">
      <c r="A18" s="3" t="s">
        <v>155</v>
      </c>
      <c r="B18" s="18" t="s">
        <v>192</v>
      </c>
      <c r="C18" s="154">
        <v>0</v>
      </c>
      <c r="D18" s="134">
        <v>0</v>
      </c>
      <c r="E18" s="134">
        <v>0</v>
      </c>
    </row>
    <row r="19" spans="1:5" x14ac:dyDescent="0.25">
      <c r="A19" s="24" t="s">
        <v>157</v>
      </c>
      <c r="B19" s="18" t="s">
        <v>193</v>
      </c>
      <c r="C19" s="154">
        <v>3700</v>
      </c>
      <c r="D19" s="134">
        <v>3700</v>
      </c>
      <c r="E19" s="134">
        <v>4000</v>
      </c>
    </row>
    <row r="20" spans="1:5" x14ac:dyDescent="0.25">
      <c r="A20" s="24" t="s">
        <v>158</v>
      </c>
      <c r="B20" s="18" t="s">
        <v>194</v>
      </c>
      <c r="C20" s="154">
        <v>0</v>
      </c>
      <c r="D20" s="134">
        <v>0</v>
      </c>
      <c r="E20" s="134">
        <v>0</v>
      </c>
    </row>
    <row r="21" spans="1:5" x14ac:dyDescent="0.25">
      <c r="A21" s="238" t="s">
        <v>837</v>
      </c>
      <c r="B21" s="18"/>
      <c r="D21" s="134"/>
      <c r="E21" s="134">
        <v>1200</v>
      </c>
    </row>
    <row r="22" spans="1:5" x14ac:dyDescent="0.25">
      <c r="A22" s="24" t="s">
        <v>159</v>
      </c>
      <c r="B22" s="18" t="s">
        <v>195</v>
      </c>
      <c r="C22" s="154">
        <v>2000</v>
      </c>
      <c r="D22" s="134">
        <v>2100</v>
      </c>
      <c r="E22" s="134">
        <v>2100</v>
      </c>
    </row>
    <row r="23" spans="1:5" x14ac:dyDescent="0.25">
      <c r="A23" s="24"/>
      <c r="B23" s="18"/>
      <c r="D23" s="134"/>
    </row>
    <row r="24" spans="1:5" x14ac:dyDescent="0.25">
      <c r="A24" s="24" t="s">
        <v>160</v>
      </c>
      <c r="B24" s="18"/>
      <c r="C24" s="154">
        <f>SUM(C7:C22)</f>
        <v>69042</v>
      </c>
      <c r="D24" s="134">
        <f>SUM(D7:D23)</f>
        <v>86748</v>
      </c>
      <c r="E24" s="134">
        <f>SUM(E7:E23)</f>
        <v>100435.22018999999</v>
      </c>
    </row>
    <row r="25" spans="1:5" x14ac:dyDescent="0.25">
      <c r="A25" s="23"/>
      <c r="B25" s="18"/>
    </row>
  </sheetData>
  <mergeCells count="1">
    <mergeCell ref="A5:A6"/>
  </mergeCells>
  <printOptions gridLines="1"/>
  <pageMargins left="0.7" right="0.7" top="0.75" bottom="0.75" header="0.3" footer="0.3"/>
  <pageSetup fitToHeight="0" orientation="landscape" r:id="rId1"/>
  <headerFooter>
    <oddFooter xml:space="preserve">&amp;R&amp;P  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"/>
  <sheetViews>
    <sheetView workbookViewId="0">
      <selection activeCell="E6" sqref="E6"/>
    </sheetView>
  </sheetViews>
  <sheetFormatPr defaultRowHeight="15" x14ac:dyDescent="0.25"/>
  <cols>
    <col min="1" max="1" width="27" style="22" customWidth="1"/>
    <col min="2" max="2" width="11.42578125" style="28" customWidth="1"/>
    <col min="3" max="3" width="10.7109375" style="130" customWidth="1"/>
    <col min="4" max="4" width="13.5703125" style="166" customWidth="1"/>
    <col min="5" max="5" width="12.28515625" style="134" customWidth="1"/>
  </cols>
  <sheetData>
    <row r="1" spans="1:9" s="98" customFormat="1" x14ac:dyDescent="0.25">
      <c r="A1" s="109" t="s">
        <v>732</v>
      </c>
      <c r="B1" s="109"/>
      <c r="C1" s="129"/>
      <c r="D1" s="218"/>
      <c r="E1" s="133"/>
    </row>
    <row r="2" spans="1:9" x14ac:dyDescent="0.25">
      <c r="A2" s="21" t="s">
        <v>829</v>
      </c>
      <c r="B2" s="26"/>
    </row>
    <row r="3" spans="1:9" x14ac:dyDescent="0.25">
      <c r="A3" s="22" t="s">
        <v>144</v>
      </c>
    </row>
    <row r="4" spans="1:9" x14ac:dyDescent="0.25">
      <c r="A4" s="23"/>
    </row>
    <row r="5" spans="1:9" x14ac:dyDescent="0.25">
      <c r="A5" s="244" t="s">
        <v>0</v>
      </c>
      <c r="B5" s="8" t="s">
        <v>736</v>
      </c>
      <c r="C5" s="131" t="s">
        <v>757</v>
      </c>
      <c r="D5" s="177" t="s">
        <v>760</v>
      </c>
      <c r="E5" s="135" t="s">
        <v>764</v>
      </c>
    </row>
    <row r="6" spans="1:9" x14ac:dyDescent="0.25">
      <c r="A6" s="244"/>
      <c r="B6" s="6"/>
      <c r="C6" s="132" t="s">
        <v>741</v>
      </c>
      <c r="D6" s="217" t="s">
        <v>741</v>
      </c>
      <c r="E6" s="136" t="s">
        <v>761</v>
      </c>
    </row>
    <row r="7" spans="1:9" x14ac:dyDescent="0.25">
      <c r="A7" s="24" t="s">
        <v>196</v>
      </c>
      <c r="B7" s="29" t="s">
        <v>205</v>
      </c>
      <c r="C7" s="130">
        <v>33862</v>
      </c>
      <c r="D7" s="126">
        <v>33862</v>
      </c>
      <c r="E7" s="134">
        <f>[1]Sheet1!$E$16</f>
        <v>37860.92</v>
      </c>
    </row>
    <row r="8" spans="1:9" x14ac:dyDescent="0.25">
      <c r="A8" s="24" t="s">
        <v>197</v>
      </c>
      <c r="B8" s="29" t="s">
        <v>205</v>
      </c>
      <c r="C8" s="130">
        <v>27086</v>
      </c>
      <c r="D8" s="126">
        <v>27086</v>
      </c>
      <c r="E8" s="134">
        <f>[1]Sheet1!$E$17</f>
        <v>31086.1</v>
      </c>
    </row>
    <row r="9" spans="1:9" x14ac:dyDescent="0.25">
      <c r="A9" s="24" t="s">
        <v>198</v>
      </c>
      <c r="B9" s="29" t="s">
        <v>205</v>
      </c>
      <c r="C9" s="130">
        <v>26286</v>
      </c>
      <c r="D9" s="126">
        <v>25086</v>
      </c>
      <c r="E9" s="134">
        <f>[1]Sheet1!$E$18</f>
        <v>30086.1</v>
      </c>
      <c r="I9" s="166"/>
    </row>
    <row r="10" spans="1:9" x14ac:dyDescent="0.25">
      <c r="A10" s="24" t="s">
        <v>32</v>
      </c>
      <c r="B10" s="29" t="s">
        <v>206</v>
      </c>
      <c r="C10" s="130">
        <v>6720</v>
      </c>
      <c r="D10" s="126">
        <v>5802</v>
      </c>
      <c r="E10" s="134">
        <f>[1]Sheet1!$I$19</f>
        <v>7576.0336799999986</v>
      </c>
    </row>
    <row r="11" spans="1:9" x14ac:dyDescent="0.25">
      <c r="A11" s="24" t="s">
        <v>33</v>
      </c>
      <c r="B11" s="29" t="s">
        <v>207</v>
      </c>
      <c r="C11" s="130">
        <v>15000</v>
      </c>
      <c r="D11" s="126">
        <v>17760</v>
      </c>
      <c r="E11" s="134">
        <v>19791</v>
      </c>
    </row>
    <row r="12" spans="1:9" x14ac:dyDescent="0.25">
      <c r="A12" s="24" t="s">
        <v>148</v>
      </c>
      <c r="B12" s="29" t="s">
        <v>208</v>
      </c>
      <c r="C12" s="130">
        <v>5270</v>
      </c>
      <c r="D12" s="126">
        <v>4550</v>
      </c>
      <c r="E12" s="134">
        <f>[1]Sheet1!$H$19</f>
        <v>5941.9871999999996</v>
      </c>
    </row>
    <row r="13" spans="1:9" x14ac:dyDescent="0.25">
      <c r="A13" s="24" t="s">
        <v>38</v>
      </c>
      <c r="B13" s="29" t="s">
        <v>209</v>
      </c>
      <c r="C13" s="130">
        <v>5550</v>
      </c>
      <c r="D13" s="126">
        <v>5550</v>
      </c>
      <c r="E13" s="134">
        <v>6500</v>
      </c>
    </row>
    <row r="14" spans="1:9" x14ac:dyDescent="0.25">
      <c r="A14" s="24" t="s">
        <v>199</v>
      </c>
      <c r="B14" s="30" t="s">
        <v>210</v>
      </c>
      <c r="C14" s="130">
        <v>0</v>
      </c>
      <c r="D14" s="126">
        <v>0</v>
      </c>
      <c r="E14" s="134">
        <v>0</v>
      </c>
    </row>
    <row r="15" spans="1:9" x14ac:dyDescent="0.25">
      <c r="A15" s="24" t="s">
        <v>200</v>
      </c>
      <c r="B15" s="29" t="s">
        <v>211</v>
      </c>
      <c r="C15" s="130">
        <v>500</v>
      </c>
      <c r="D15" s="126">
        <v>500</v>
      </c>
      <c r="E15" s="134">
        <v>500</v>
      </c>
    </row>
    <row r="16" spans="1:9" x14ac:dyDescent="0.25">
      <c r="A16" s="24" t="s">
        <v>201</v>
      </c>
      <c r="B16" s="29" t="s">
        <v>212</v>
      </c>
      <c r="C16" s="130">
        <v>250</v>
      </c>
      <c r="D16" s="126">
        <v>250</v>
      </c>
      <c r="E16" s="134">
        <v>250</v>
      </c>
    </row>
    <row r="17" spans="1:5" x14ac:dyDescent="0.25">
      <c r="A17" s="24" t="s">
        <v>45</v>
      </c>
      <c r="B17" s="29" t="s">
        <v>213</v>
      </c>
      <c r="C17" s="130">
        <v>500</v>
      </c>
      <c r="D17" s="126">
        <v>500</v>
      </c>
      <c r="E17" s="134">
        <v>500</v>
      </c>
    </row>
    <row r="18" spans="1:5" x14ac:dyDescent="0.25">
      <c r="A18" s="24" t="s">
        <v>153</v>
      </c>
      <c r="B18" s="29" t="s">
        <v>214</v>
      </c>
      <c r="C18" s="130">
        <v>0</v>
      </c>
      <c r="D18" s="126">
        <v>0</v>
      </c>
      <c r="E18" s="134">
        <v>0</v>
      </c>
    </row>
    <row r="19" spans="1:5" x14ac:dyDescent="0.25">
      <c r="A19" s="24" t="s">
        <v>154</v>
      </c>
      <c r="B19" s="30" t="s">
        <v>215</v>
      </c>
      <c r="C19" s="130">
        <v>400</v>
      </c>
      <c r="D19" s="126">
        <v>400</v>
      </c>
      <c r="E19" s="134">
        <v>400</v>
      </c>
    </row>
    <row r="20" spans="1:5" x14ac:dyDescent="0.25">
      <c r="A20" s="24" t="s">
        <v>202</v>
      </c>
      <c r="B20" s="29" t="s">
        <v>216</v>
      </c>
      <c r="C20" s="130">
        <v>4590</v>
      </c>
      <c r="D20" s="126">
        <v>4590</v>
      </c>
      <c r="E20" s="134">
        <v>5000</v>
      </c>
    </row>
    <row r="21" spans="1:5" x14ac:dyDescent="0.25">
      <c r="A21" s="27" t="s">
        <v>203</v>
      </c>
      <c r="B21" s="31" t="s">
        <v>217</v>
      </c>
      <c r="C21" s="130">
        <v>0</v>
      </c>
      <c r="D21" s="126">
        <v>0</v>
      </c>
      <c r="E21" s="134">
        <v>2600</v>
      </c>
    </row>
    <row r="22" spans="1:5" x14ac:dyDescent="0.25">
      <c r="A22" s="24" t="s">
        <v>157</v>
      </c>
      <c r="B22" s="29" t="s">
        <v>218</v>
      </c>
      <c r="C22" s="130">
        <v>5000</v>
      </c>
      <c r="D22" s="126">
        <v>6000</v>
      </c>
      <c r="E22" s="134">
        <v>7000</v>
      </c>
    </row>
    <row r="23" spans="1:5" x14ac:dyDescent="0.25">
      <c r="A23" s="24" t="s">
        <v>158</v>
      </c>
      <c r="B23" s="29" t="s">
        <v>219</v>
      </c>
      <c r="C23" s="130">
        <v>1500</v>
      </c>
      <c r="D23" s="126">
        <v>3000</v>
      </c>
      <c r="E23" s="134">
        <v>5000</v>
      </c>
    </row>
    <row r="24" spans="1:5" x14ac:dyDescent="0.25">
      <c r="A24" s="238" t="s">
        <v>837</v>
      </c>
      <c r="B24" s="29"/>
      <c r="D24" s="126"/>
      <c r="E24" s="134">
        <v>1200</v>
      </c>
    </row>
    <row r="25" spans="1:5" x14ac:dyDescent="0.25">
      <c r="A25" s="24" t="s">
        <v>86</v>
      </c>
      <c r="B25" s="29" t="s">
        <v>220</v>
      </c>
      <c r="C25" s="130">
        <v>2000</v>
      </c>
      <c r="D25" s="126">
        <v>2000</v>
      </c>
      <c r="E25" s="134">
        <v>2600</v>
      </c>
    </row>
    <row r="26" spans="1:5" x14ac:dyDescent="0.25">
      <c r="D26" s="126"/>
    </row>
    <row r="27" spans="1:5" x14ac:dyDescent="0.25">
      <c r="A27" s="27"/>
      <c r="B27" s="31"/>
      <c r="D27" s="126"/>
    </row>
    <row r="28" spans="1:5" x14ac:dyDescent="0.25">
      <c r="A28" s="24" t="s">
        <v>204</v>
      </c>
      <c r="B28" s="29"/>
      <c r="C28" s="130">
        <f>SUM(C7:C25)</f>
        <v>134514</v>
      </c>
      <c r="D28" s="126">
        <f>SUM(D7:D27)</f>
        <v>136936</v>
      </c>
      <c r="E28" s="126">
        <f>SUM(E7:E27)</f>
        <v>163892.14087999999</v>
      </c>
    </row>
    <row r="29" spans="1:5" x14ac:dyDescent="0.25">
      <c r="A29" s="23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5"/>
  <sheetViews>
    <sheetView workbookViewId="0">
      <selection activeCell="E4" sqref="E4"/>
    </sheetView>
  </sheetViews>
  <sheetFormatPr defaultRowHeight="15" x14ac:dyDescent="0.25"/>
  <cols>
    <col min="1" max="1" width="29.140625" style="22" customWidth="1"/>
    <col min="2" max="2" width="11.7109375" style="26" customWidth="1"/>
    <col min="3" max="3" width="11.5703125" style="139" customWidth="1"/>
    <col min="4" max="4" width="12" style="170" customWidth="1"/>
    <col min="5" max="5" width="10.85546875" style="134" customWidth="1"/>
  </cols>
  <sheetData>
    <row r="1" spans="1:5" s="98" customFormat="1" x14ac:dyDescent="0.25">
      <c r="A1" s="109" t="s">
        <v>733</v>
      </c>
      <c r="B1" s="109"/>
      <c r="C1" s="129"/>
      <c r="D1" s="133"/>
      <c r="E1" s="133"/>
    </row>
    <row r="2" spans="1:5" x14ac:dyDescent="0.25">
      <c r="A2" s="21" t="s">
        <v>829</v>
      </c>
      <c r="B2"/>
    </row>
    <row r="3" spans="1:5" x14ac:dyDescent="0.25">
      <c r="A3" s="245" t="s">
        <v>0</v>
      </c>
      <c r="B3" s="100" t="s">
        <v>736</v>
      </c>
      <c r="C3" s="131" t="s">
        <v>757</v>
      </c>
      <c r="D3" s="134" t="s">
        <v>760</v>
      </c>
      <c r="E3" s="135" t="s">
        <v>764</v>
      </c>
    </row>
    <row r="4" spans="1:5" x14ac:dyDescent="0.25">
      <c r="A4" s="245"/>
      <c r="B4" s="17"/>
      <c r="C4" s="132" t="s">
        <v>742</v>
      </c>
      <c r="D4" s="137" t="s">
        <v>741</v>
      </c>
      <c r="E4" s="136" t="s">
        <v>761</v>
      </c>
    </row>
    <row r="5" spans="1:5" x14ac:dyDescent="0.25">
      <c r="A5" s="104" t="s">
        <v>630</v>
      </c>
      <c r="B5" s="32" t="s">
        <v>221</v>
      </c>
      <c r="C5" s="130">
        <v>33862</v>
      </c>
      <c r="D5" s="134">
        <v>33863</v>
      </c>
      <c r="E5" s="134">
        <f>[1]Sheet1!$E$21</f>
        <v>37861.96</v>
      </c>
    </row>
    <row r="6" spans="1:5" x14ac:dyDescent="0.25">
      <c r="A6" s="104" t="s">
        <v>743</v>
      </c>
      <c r="B6" s="32" t="s">
        <v>221</v>
      </c>
      <c r="C6" s="130">
        <v>27086</v>
      </c>
      <c r="D6" s="134">
        <v>27086</v>
      </c>
      <c r="E6" s="134">
        <f>[1]Sheet1!$E$22</f>
        <v>31586.1</v>
      </c>
    </row>
    <row r="7" spans="1:5" x14ac:dyDescent="0.25">
      <c r="A7" s="104" t="s">
        <v>744</v>
      </c>
      <c r="B7" s="32" t="s">
        <v>221</v>
      </c>
      <c r="C7" s="130">
        <v>0</v>
      </c>
      <c r="D7" s="134">
        <v>0</v>
      </c>
      <c r="E7" s="134">
        <v>0</v>
      </c>
    </row>
    <row r="8" spans="1:5" x14ac:dyDescent="0.25">
      <c r="A8" s="104" t="s">
        <v>745</v>
      </c>
      <c r="B8" s="32" t="s">
        <v>221</v>
      </c>
      <c r="C8" s="130">
        <v>5000</v>
      </c>
      <c r="D8" s="134">
        <v>5000</v>
      </c>
      <c r="E8" s="134">
        <v>5000</v>
      </c>
    </row>
    <row r="9" spans="1:5" x14ac:dyDescent="0.25">
      <c r="A9" s="104" t="s">
        <v>146</v>
      </c>
      <c r="B9" s="32" t="s">
        <v>222</v>
      </c>
      <c r="C9" s="130">
        <v>2636</v>
      </c>
      <c r="D9" s="134">
        <v>2636</v>
      </c>
      <c r="E9" s="134">
        <f>[1]Sheet1!$I$21</f>
        <v>2896.4399399999998</v>
      </c>
    </row>
    <row r="10" spans="1:5" x14ac:dyDescent="0.25">
      <c r="A10" s="104" t="s">
        <v>146</v>
      </c>
      <c r="B10" s="32" t="s">
        <v>222</v>
      </c>
      <c r="C10" s="130">
        <v>2072</v>
      </c>
      <c r="D10" s="134">
        <v>2072</v>
      </c>
      <c r="E10" s="134">
        <f>[1]Sheet1!$I$22</f>
        <v>2416.3366499999997</v>
      </c>
    </row>
    <row r="11" spans="1:5" x14ac:dyDescent="0.25">
      <c r="A11" s="104" t="s">
        <v>146</v>
      </c>
      <c r="B11" s="32" t="s">
        <v>222</v>
      </c>
      <c r="C11" s="130">
        <v>0</v>
      </c>
      <c r="D11" s="134">
        <v>0</v>
      </c>
      <c r="E11" s="134">
        <v>0</v>
      </c>
    </row>
    <row r="12" spans="1:5" x14ac:dyDescent="0.25">
      <c r="A12" s="104" t="s">
        <v>146</v>
      </c>
      <c r="B12" s="32" t="s">
        <v>222</v>
      </c>
      <c r="C12" s="130">
        <v>383</v>
      </c>
      <c r="D12" s="134">
        <v>383</v>
      </c>
      <c r="E12" s="134">
        <v>383</v>
      </c>
    </row>
    <row r="13" spans="1:5" x14ac:dyDescent="0.25">
      <c r="A13" s="104" t="s">
        <v>33</v>
      </c>
      <c r="B13" s="32" t="s">
        <v>223</v>
      </c>
      <c r="C13" s="130">
        <v>5000</v>
      </c>
      <c r="D13" s="134">
        <v>5920</v>
      </c>
      <c r="E13" s="134">
        <v>6597</v>
      </c>
    </row>
    <row r="14" spans="1:5" x14ac:dyDescent="0.25">
      <c r="A14" s="104" t="s">
        <v>33</v>
      </c>
      <c r="B14" s="32" t="s">
        <v>223</v>
      </c>
      <c r="C14" s="130">
        <v>0</v>
      </c>
      <c r="D14" s="134">
        <v>0</v>
      </c>
      <c r="E14" s="134">
        <v>0</v>
      </c>
    </row>
    <row r="15" spans="1:5" x14ac:dyDescent="0.25">
      <c r="A15" s="104" t="s">
        <v>33</v>
      </c>
      <c r="B15" s="32" t="s">
        <v>223</v>
      </c>
      <c r="C15" s="130">
        <v>0</v>
      </c>
      <c r="D15" s="134">
        <v>0</v>
      </c>
      <c r="E15" s="134">
        <v>0</v>
      </c>
    </row>
    <row r="16" spans="1:5" x14ac:dyDescent="0.25">
      <c r="A16" s="104" t="s">
        <v>33</v>
      </c>
      <c r="B16" s="32" t="s">
        <v>223</v>
      </c>
      <c r="C16" s="130">
        <v>0</v>
      </c>
      <c r="D16" s="134">
        <v>0</v>
      </c>
      <c r="E16" s="134">
        <v>0</v>
      </c>
    </row>
    <row r="17" spans="1:5" x14ac:dyDescent="0.25">
      <c r="A17" s="104" t="s">
        <v>34</v>
      </c>
      <c r="B17" s="32" t="s">
        <v>224</v>
      </c>
      <c r="C17" s="130">
        <v>2068</v>
      </c>
      <c r="D17" s="134">
        <v>2068</v>
      </c>
      <c r="E17" s="134">
        <f>[1]Sheet1!$H$21</f>
        <v>2271.7175999999999</v>
      </c>
    </row>
    <row r="18" spans="1:5" x14ac:dyDescent="0.25">
      <c r="A18" s="104" t="s">
        <v>34</v>
      </c>
      <c r="B18" s="32" t="s">
        <v>224</v>
      </c>
      <c r="C18" s="130">
        <v>1625</v>
      </c>
      <c r="D18" s="134">
        <v>1625</v>
      </c>
      <c r="E18" s="134">
        <f>[1]Sheet1!$H$22</f>
        <v>1895.1659999999999</v>
      </c>
    </row>
    <row r="19" spans="1:5" x14ac:dyDescent="0.25">
      <c r="A19" s="104" t="s">
        <v>34</v>
      </c>
      <c r="B19" s="32" t="s">
        <v>224</v>
      </c>
      <c r="C19" s="130">
        <v>0</v>
      </c>
      <c r="D19" s="134">
        <v>0</v>
      </c>
      <c r="E19" s="134">
        <v>0</v>
      </c>
    </row>
    <row r="20" spans="1:5" x14ac:dyDescent="0.25">
      <c r="A20" s="104" t="s">
        <v>34</v>
      </c>
      <c r="B20" s="32" t="s">
        <v>224</v>
      </c>
      <c r="C20" s="130">
        <v>0</v>
      </c>
      <c r="D20" s="134">
        <v>0</v>
      </c>
      <c r="E20" s="134">
        <v>0</v>
      </c>
    </row>
    <row r="21" spans="1:5" x14ac:dyDescent="0.25">
      <c r="A21" s="104" t="s">
        <v>38</v>
      </c>
      <c r="B21" s="32" t="s">
        <v>225</v>
      </c>
      <c r="C21" s="130">
        <v>2000</v>
      </c>
      <c r="D21" s="134">
        <v>2000</v>
      </c>
      <c r="E21" s="134">
        <v>3500</v>
      </c>
    </row>
    <row r="22" spans="1:5" x14ac:dyDescent="0.25">
      <c r="A22" s="104" t="s">
        <v>41</v>
      </c>
      <c r="B22" s="32" t="s">
        <v>226</v>
      </c>
      <c r="C22" s="130">
        <v>500</v>
      </c>
      <c r="D22" s="134">
        <v>500</v>
      </c>
      <c r="E22" s="134">
        <v>500</v>
      </c>
    </row>
    <row r="23" spans="1:5" x14ac:dyDescent="0.25">
      <c r="A23" s="104" t="s">
        <v>201</v>
      </c>
      <c r="B23" s="32" t="s">
        <v>227</v>
      </c>
      <c r="C23" s="130">
        <v>300</v>
      </c>
      <c r="D23" s="134">
        <v>500</v>
      </c>
      <c r="E23" s="134">
        <v>700</v>
      </c>
    </row>
    <row r="24" spans="1:5" x14ac:dyDescent="0.25">
      <c r="A24" s="104" t="s">
        <v>153</v>
      </c>
      <c r="B24" s="32" t="s">
        <v>228</v>
      </c>
      <c r="C24" s="130">
        <v>0</v>
      </c>
      <c r="D24" s="134">
        <v>0</v>
      </c>
      <c r="E24" s="134">
        <v>0</v>
      </c>
    </row>
    <row r="25" spans="1:5" x14ac:dyDescent="0.25">
      <c r="A25" s="104" t="s">
        <v>154</v>
      </c>
      <c r="B25" s="32" t="s">
        <v>229</v>
      </c>
      <c r="C25" s="130">
        <v>500</v>
      </c>
      <c r="D25" s="134">
        <v>1000</v>
      </c>
      <c r="E25" s="134">
        <v>1000</v>
      </c>
    </row>
    <row r="26" spans="1:5" x14ac:dyDescent="0.25">
      <c r="A26" s="104" t="s">
        <v>155</v>
      </c>
      <c r="B26" s="33" t="s">
        <v>230</v>
      </c>
      <c r="C26" s="130">
        <v>250</v>
      </c>
      <c r="D26" s="134">
        <v>250</v>
      </c>
      <c r="E26" s="134">
        <v>250</v>
      </c>
    </row>
    <row r="27" spans="1:5" ht="14.45" customHeight="1" x14ac:dyDescent="0.25">
      <c r="A27" s="104" t="s">
        <v>746</v>
      </c>
      <c r="B27" s="32" t="s">
        <v>231</v>
      </c>
      <c r="C27" s="130">
        <v>1500</v>
      </c>
      <c r="D27" s="134">
        <v>1500</v>
      </c>
      <c r="E27" s="134">
        <v>2000</v>
      </c>
    </row>
    <row r="28" spans="1:5" x14ac:dyDescent="0.25">
      <c r="A28" s="104" t="s">
        <v>747</v>
      </c>
      <c r="B28" s="33" t="s">
        <v>232</v>
      </c>
      <c r="C28" s="130">
        <v>0</v>
      </c>
      <c r="D28" s="134">
        <v>0</v>
      </c>
      <c r="E28" s="134">
        <v>0</v>
      </c>
    </row>
    <row r="29" spans="1:5" x14ac:dyDescent="0.25">
      <c r="A29" s="104" t="s">
        <v>157</v>
      </c>
      <c r="B29" s="32" t="s">
        <v>233</v>
      </c>
      <c r="C29" s="130">
        <v>3500</v>
      </c>
      <c r="D29" s="134">
        <v>5000</v>
      </c>
      <c r="E29" s="134">
        <v>7000</v>
      </c>
    </row>
    <row r="30" spans="1:5" x14ac:dyDescent="0.25">
      <c r="A30" s="104" t="s">
        <v>158</v>
      </c>
      <c r="B30" s="32" t="s">
        <v>234</v>
      </c>
      <c r="C30" s="130">
        <v>4000</v>
      </c>
      <c r="D30" s="134">
        <v>4000</v>
      </c>
      <c r="E30" s="134">
        <v>4000</v>
      </c>
    </row>
    <row r="31" spans="1:5" x14ac:dyDescent="0.25">
      <c r="A31" s="238" t="s">
        <v>837</v>
      </c>
      <c r="B31" s="32"/>
      <c r="C31" s="130"/>
      <c r="D31" s="134"/>
      <c r="E31" s="134">
        <v>600</v>
      </c>
    </row>
    <row r="32" spans="1:5" x14ac:dyDescent="0.25">
      <c r="A32" s="104" t="s">
        <v>159</v>
      </c>
      <c r="B32" s="32" t="s">
        <v>235</v>
      </c>
      <c r="C32" s="130">
        <v>2200</v>
      </c>
      <c r="D32" s="134">
        <v>2200</v>
      </c>
      <c r="E32" s="134">
        <v>2200</v>
      </c>
    </row>
    <row r="33" spans="1:5" x14ac:dyDescent="0.25">
      <c r="A33" s="104"/>
      <c r="B33" s="32"/>
      <c r="C33" s="130"/>
      <c r="D33" s="134"/>
    </row>
    <row r="34" spans="1:5" x14ac:dyDescent="0.25">
      <c r="A34" s="104" t="s">
        <v>160</v>
      </c>
      <c r="B34" s="32"/>
      <c r="C34" s="130">
        <f>SUM(C5:C32)</f>
        <v>94482</v>
      </c>
      <c r="D34" s="134">
        <f>SUM(D5:D33)</f>
        <v>97603</v>
      </c>
      <c r="E34" s="134">
        <f>SUM(E5:E33)</f>
        <v>112657.72018999999</v>
      </c>
    </row>
    <row r="35" spans="1:5" x14ac:dyDescent="0.25">
      <c r="A35" s="23"/>
    </row>
  </sheetData>
  <mergeCells count="1">
    <mergeCell ref="A3:A4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9"/>
  <sheetViews>
    <sheetView workbookViewId="0">
      <selection activeCell="I15" sqref="I15"/>
    </sheetView>
  </sheetViews>
  <sheetFormatPr defaultRowHeight="15" x14ac:dyDescent="0.25"/>
  <cols>
    <col min="1" max="1" width="27.7109375" style="39" customWidth="1"/>
    <col min="2" max="2" width="11.140625" style="41" customWidth="1"/>
    <col min="3" max="3" width="11.28515625" style="130" customWidth="1"/>
    <col min="4" max="5" width="11.7109375" style="170" customWidth="1"/>
  </cols>
  <sheetData>
    <row r="1" spans="1:5" x14ac:dyDescent="0.25">
      <c r="A1" s="34" t="s">
        <v>766</v>
      </c>
      <c r="B1" s="40"/>
      <c r="C1" s="129"/>
      <c r="D1" s="187"/>
      <c r="E1" s="187"/>
    </row>
    <row r="2" spans="1:5" x14ac:dyDescent="0.25">
      <c r="A2" s="35" t="s">
        <v>829</v>
      </c>
    </row>
    <row r="3" spans="1:5" x14ac:dyDescent="0.25">
      <c r="A3" s="36" t="s">
        <v>144</v>
      </c>
    </row>
    <row r="4" spans="1:5" x14ac:dyDescent="0.25">
      <c r="A4" s="37"/>
    </row>
    <row r="5" spans="1:5" x14ac:dyDescent="0.25">
      <c r="A5" s="245" t="s">
        <v>0</v>
      </c>
      <c r="B5" s="100" t="s">
        <v>736</v>
      </c>
      <c r="C5" s="131" t="s">
        <v>757</v>
      </c>
      <c r="D5" s="134" t="s">
        <v>760</v>
      </c>
      <c r="E5" s="135" t="s">
        <v>764</v>
      </c>
    </row>
    <row r="6" spans="1:5" x14ac:dyDescent="0.25">
      <c r="A6" s="245"/>
      <c r="B6" s="17"/>
      <c r="C6" s="132" t="s">
        <v>741</v>
      </c>
      <c r="D6" s="134" t="s">
        <v>741</v>
      </c>
      <c r="E6" s="136" t="s">
        <v>761</v>
      </c>
    </row>
    <row r="7" spans="1:5" x14ac:dyDescent="0.25">
      <c r="A7" s="24" t="s">
        <v>303</v>
      </c>
      <c r="B7" s="18" t="s">
        <v>308</v>
      </c>
      <c r="C7" s="130">
        <v>33862</v>
      </c>
      <c r="D7" s="134">
        <v>33062</v>
      </c>
      <c r="E7" s="134">
        <f>[1]Sheet1!$E$30</f>
        <v>36861.96</v>
      </c>
    </row>
    <row r="8" spans="1:5" x14ac:dyDescent="0.25">
      <c r="A8" s="38" t="s">
        <v>304</v>
      </c>
      <c r="B8" s="42" t="s">
        <v>308</v>
      </c>
      <c r="C8" s="130">
        <v>1500</v>
      </c>
      <c r="D8" s="134">
        <v>1500</v>
      </c>
      <c r="E8" s="134">
        <v>0</v>
      </c>
    </row>
    <row r="9" spans="1:5" x14ac:dyDescent="0.25">
      <c r="A9" s="24" t="s">
        <v>146</v>
      </c>
      <c r="B9" s="18" t="s">
        <v>309</v>
      </c>
      <c r="C9" s="130">
        <v>2636</v>
      </c>
      <c r="D9" s="134">
        <v>2636</v>
      </c>
      <c r="E9" s="134">
        <f>[1]Sheet1!$I$31</f>
        <v>2819.9399399999998</v>
      </c>
    </row>
    <row r="10" spans="1:5" x14ac:dyDescent="0.25">
      <c r="A10" s="24" t="s">
        <v>146</v>
      </c>
      <c r="B10" s="18" t="s">
        <v>309</v>
      </c>
      <c r="C10" s="130">
        <v>115</v>
      </c>
      <c r="D10" s="134">
        <v>115</v>
      </c>
      <c r="E10" s="134">
        <v>0</v>
      </c>
    </row>
    <row r="11" spans="1:5" x14ac:dyDescent="0.25">
      <c r="A11" s="24" t="s">
        <v>180</v>
      </c>
      <c r="B11" s="18" t="s">
        <v>310</v>
      </c>
      <c r="C11" s="130">
        <v>5000</v>
      </c>
      <c r="D11" s="134">
        <v>5920</v>
      </c>
      <c r="E11" s="134">
        <v>6597</v>
      </c>
    </row>
    <row r="12" spans="1:5" x14ac:dyDescent="0.25">
      <c r="A12" s="24" t="s">
        <v>34</v>
      </c>
      <c r="B12" s="18" t="s">
        <v>311</v>
      </c>
      <c r="C12" s="130">
        <v>2068</v>
      </c>
      <c r="D12" s="134">
        <v>2068</v>
      </c>
      <c r="E12" s="134">
        <f>[1]Sheet1!$H$31</f>
        <v>2211.7175999999999</v>
      </c>
    </row>
    <row r="13" spans="1:5" x14ac:dyDescent="0.25">
      <c r="A13" s="24" t="s">
        <v>34</v>
      </c>
      <c r="B13" s="18" t="s">
        <v>311</v>
      </c>
      <c r="C13" s="130">
        <v>0</v>
      </c>
      <c r="D13" s="134">
        <v>0</v>
      </c>
      <c r="E13" s="134">
        <v>0</v>
      </c>
    </row>
    <row r="14" spans="1:5" x14ac:dyDescent="0.25">
      <c r="A14" s="38" t="s">
        <v>37</v>
      </c>
      <c r="B14" s="42" t="s">
        <v>312</v>
      </c>
      <c r="C14" s="130">
        <v>0</v>
      </c>
      <c r="D14" s="134">
        <v>0</v>
      </c>
      <c r="E14" s="134">
        <v>0</v>
      </c>
    </row>
    <row r="15" spans="1:5" x14ac:dyDescent="0.25">
      <c r="A15" s="24" t="s">
        <v>38</v>
      </c>
      <c r="B15" s="18" t="s">
        <v>313</v>
      </c>
      <c r="C15" s="130">
        <v>2800</v>
      </c>
      <c r="D15" s="134">
        <v>2800</v>
      </c>
      <c r="E15" s="134">
        <v>2800</v>
      </c>
    </row>
    <row r="16" spans="1:5" x14ac:dyDescent="0.25">
      <c r="A16" s="38" t="s">
        <v>201</v>
      </c>
      <c r="B16" s="42" t="s">
        <v>314</v>
      </c>
      <c r="C16" s="130">
        <v>200</v>
      </c>
      <c r="D16" s="134">
        <v>200</v>
      </c>
      <c r="E16" s="134">
        <v>250</v>
      </c>
    </row>
    <row r="17" spans="1:5" x14ac:dyDescent="0.25">
      <c r="A17" s="24" t="s">
        <v>152</v>
      </c>
      <c r="B17" s="18" t="s">
        <v>315</v>
      </c>
      <c r="C17" s="130">
        <v>100</v>
      </c>
      <c r="D17" s="134">
        <v>100</v>
      </c>
      <c r="E17" s="134">
        <v>100</v>
      </c>
    </row>
    <row r="18" spans="1:5" x14ac:dyDescent="0.25">
      <c r="A18" s="38" t="s">
        <v>153</v>
      </c>
      <c r="B18" s="42" t="s">
        <v>316</v>
      </c>
      <c r="C18" s="130">
        <v>0</v>
      </c>
      <c r="D18" s="134">
        <v>0</v>
      </c>
      <c r="E18" s="134">
        <v>0</v>
      </c>
    </row>
    <row r="19" spans="1:5" x14ac:dyDescent="0.25">
      <c r="A19" s="38" t="s">
        <v>154</v>
      </c>
      <c r="B19" s="42" t="s">
        <v>317</v>
      </c>
      <c r="C19" s="130">
        <v>0</v>
      </c>
      <c r="D19" s="134">
        <v>0</v>
      </c>
      <c r="E19" s="134">
        <v>0</v>
      </c>
    </row>
    <row r="20" spans="1:5" x14ac:dyDescent="0.25">
      <c r="A20" s="38" t="s">
        <v>155</v>
      </c>
      <c r="B20" s="42" t="s">
        <v>318</v>
      </c>
      <c r="C20" s="130">
        <v>5400</v>
      </c>
      <c r="D20" s="134">
        <v>5400</v>
      </c>
      <c r="E20" s="134">
        <v>6200</v>
      </c>
    </row>
    <row r="21" spans="1:5" x14ac:dyDescent="0.25">
      <c r="A21" s="38" t="s">
        <v>305</v>
      </c>
      <c r="B21" s="42" t="s">
        <v>319</v>
      </c>
      <c r="C21" s="130">
        <v>0</v>
      </c>
      <c r="D21" s="134">
        <v>0</v>
      </c>
      <c r="E21" s="134">
        <v>0</v>
      </c>
    </row>
    <row r="22" spans="1:5" x14ac:dyDescent="0.25">
      <c r="A22" s="38" t="s">
        <v>306</v>
      </c>
      <c r="B22" s="42" t="s">
        <v>320</v>
      </c>
      <c r="C22" s="130">
        <v>0</v>
      </c>
      <c r="D22" s="134">
        <v>0</v>
      </c>
      <c r="E22" s="134">
        <v>0</v>
      </c>
    </row>
    <row r="23" spans="1:5" x14ac:dyDescent="0.25">
      <c r="A23" s="24" t="s">
        <v>157</v>
      </c>
      <c r="B23" s="18" t="s">
        <v>321</v>
      </c>
      <c r="C23" s="130">
        <v>1500</v>
      </c>
      <c r="D23" s="134">
        <v>5000</v>
      </c>
      <c r="E23" s="134">
        <v>5000</v>
      </c>
    </row>
    <row r="24" spans="1:5" x14ac:dyDescent="0.25">
      <c r="A24" s="38" t="s">
        <v>307</v>
      </c>
      <c r="B24" s="42" t="s">
        <v>322</v>
      </c>
      <c r="C24" s="130">
        <v>1000</v>
      </c>
      <c r="D24" s="134">
        <v>1000</v>
      </c>
      <c r="E24" s="134">
        <v>3000</v>
      </c>
    </row>
    <row r="25" spans="1:5" x14ac:dyDescent="0.25">
      <c r="A25" s="240" t="s">
        <v>837</v>
      </c>
      <c r="B25" s="42"/>
      <c r="D25" s="134"/>
      <c r="E25" s="134">
        <v>600</v>
      </c>
    </row>
    <row r="26" spans="1:5" x14ac:dyDescent="0.25">
      <c r="A26" s="24" t="s">
        <v>159</v>
      </c>
      <c r="B26" s="18" t="s">
        <v>323</v>
      </c>
      <c r="C26" s="130">
        <v>1850</v>
      </c>
      <c r="D26" s="134">
        <v>1850</v>
      </c>
      <c r="E26" s="134">
        <v>1850</v>
      </c>
    </row>
    <row r="27" spans="1:5" x14ac:dyDescent="0.25">
      <c r="A27" s="38"/>
      <c r="B27" s="42"/>
      <c r="D27" s="134"/>
      <c r="E27" s="134"/>
    </row>
    <row r="28" spans="1:5" x14ac:dyDescent="0.25">
      <c r="A28" s="38" t="s">
        <v>160</v>
      </c>
      <c r="B28" s="42"/>
      <c r="C28" s="130">
        <f>SUM(C7:C26)</f>
        <v>58031</v>
      </c>
      <c r="D28" s="134">
        <f>SUM(D7:D27)</f>
        <v>61651</v>
      </c>
      <c r="E28" s="134">
        <f>SUM(E7:E27)</f>
        <v>68290.617539999992</v>
      </c>
    </row>
    <row r="29" spans="1:5" x14ac:dyDescent="0.25">
      <c r="A29" s="37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9"/>
  <sheetViews>
    <sheetView workbookViewId="0">
      <selection activeCell="E6" sqref="E6"/>
    </sheetView>
  </sheetViews>
  <sheetFormatPr defaultRowHeight="15" x14ac:dyDescent="0.25"/>
  <cols>
    <col min="1" max="1" width="29.28515625" style="22" customWidth="1"/>
    <col min="2" max="2" width="14" style="26" customWidth="1"/>
    <col min="3" max="3" width="10.28515625" style="139" customWidth="1"/>
    <col min="4" max="4" width="11.42578125" style="170" customWidth="1"/>
    <col min="5" max="5" width="10.7109375" style="134" customWidth="1"/>
  </cols>
  <sheetData>
    <row r="1" spans="1:5" s="98" customFormat="1" x14ac:dyDescent="0.25">
      <c r="A1" s="109" t="s">
        <v>734</v>
      </c>
      <c r="B1" s="109"/>
      <c r="C1" s="129"/>
      <c r="D1" s="133"/>
      <c r="E1" s="133"/>
    </row>
    <row r="2" spans="1:5" s="98" customFormat="1" x14ac:dyDescent="0.25">
      <c r="A2" s="98" t="s">
        <v>829</v>
      </c>
      <c r="C2" s="130"/>
      <c r="D2" s="134"/>
      <c r="E2" s="134"/>
    </row>
    <row r="3" spans="1:5" x14ac:dyDescent="0.25">
      <c r="A3" s="22" t="s">
        <v>144</v>
      </c>
    </row>
    <row r="4" spans="1:5" x14ac:dyDescent="0.25">
      <c r="A4" s="23"/>
    </row>
    <row r="5" spans="1:5" x14ac:dyDescent="0.25">
      <c r="A5" s="244" t="s">
        <v>0</v>
      </c>
      <c r="B5" s="15" t="s">
        <v>736</v>
      </c>
      <c r="C5" s="131" t="s">
        <v>757</v>
      </c>
      <c r="D5" s="134" t="s">
        <v>760</v>
      </c>
      <c r="E5" s="135" t="s">
        <v>764</v>
      </c>
    </row>
    <row r="6" spans="1:5" x14ac:dyDescent="0.25">
      <c r="A6" s="244"/>
      <c r="B6" s="18"/>
      <c r="C6" s="132" t="s">
        <v>741</v>
      </c>
      <c r="D6" s="137" t="s">
        <v>741</v>
      </c>
      <c r="E6" s="137" t="s">
        <v>741</v>
      </c>
    </row>
    <row r="7" spans="1:5" x14ac:dyDescent="0.25">
      <c r="A7" s="3" t="s">
        <v>236</v>
      </c>
      <c r="B7" s="18" t="s">
        <v>251</v>
      </c>
      <c r="C7" s="130">
        <v>43029</v>
      </c>
      <c r="D7" s="134">
        <v>49029</v>
      </c>
      <c r="E7" s="134">
        <f>[1]Sheet1!$E$25</f>
        <v>49528.959999999999</v>
      </c>
    </row>
    <row r="8" spans="1:5" x14ac:dyDescent="0.25">
      <c r="A8" s="24" t="s">
        <v>238</v>
      </c>
      <c r="B8" s="18" t="s">
        <v>251</v>
      </c>
      <c r="C8" s="130">
        <v>37375</v>
      </c>
      <c r="D8" s="134">
        <v>37375</v>
      </c>
      <c r="E8" s="134">
        <f>[1]Sheet1!$E$26</f>
        <v>42375</v>
      </c>
    </row>
    <row r="9" spans="1:5" x14ac:dyDescent="0.25">
      <c r="A9" s="24" t="s">
        <v>239</v>
      </c>
      <c r="B9" s="18" t="s">
        <v>251</v>
      </c>
      <c r="C9" s="130">
        <v>36412</v>
      </c>
      <c r="D9" s="134">
        <v>36412</v>
      </c>
      <c r="E9" s="134">
        <f>[1]Sheet1!$E$27</f>
        <v>40212.06</v>
      </c>
    </row>
    <row r="10" spans="1:5" x14ac:dyDescent="0.25">
      <c r="A10" s="24" t="s">
        <v>759</v>
      </c>
      <c r="B10" s="18" t="s">
        <v>251</v>
      </c>
      <c r="C10" s="130">
        <v>5000</v>
      </c>
      <c r="D10" s="134">
        <v>5000</v>
      </c>
      <c r="E10" s="134">
        <v>5000</v>
      </c>
    </row>
    <row r="11" spans="1:5" x14ac:dyDescent="0.25">
      <c r="A11" s="24" t="s">
        <v>32</v>
      </c>
      <c r="B11" s="18" t="s">
        <v>252</v>
      </c>
      <c r="C11" s="130">
        <v>22912</v>
      </c>
      <c r="D11" s="134">
        <v>22912</v>
      </c>
      <c r="E11" s="134">
        <f>[1]Sheet1!$I$28</f>
        <v>10106.875529999999</v>
      </c>
    </row>
    <row r="12" spans="1:5" x14ac:dyDescent="0.25">
      <c r="A12" s="24" t="s">
        <v>33</v>
      </c>
      <c r="B12" s="18" t="s">
        <v>253</v>
      </c>
      <c r="C12" s="130">
        <v>35000</v>
      </c>
      <c r="D12" s="134">
        <v>41440</v>
      </c>
      <c r="E12" s="134">
        <v>19791</v>
      </c>
    </row>
    <row r="13" spans="1:5" x14ac:dyDescent="0.25">
      <c r="A13" s="24" t="s">
        <v>34</v>
      </c>
      <c r="B13" s="18" t="s">
        <v>254</v>
      </c>
      <c r="C13" s="130">
        <v>17970</v>
      </c>
      <c r="D13" s="134">
        <v>17970</v>
      </c>
      <c r="E13" s="134">
        <f>[1]Sheet1!$H$28</f>
        <v>7926.9611999999997</v>
      </c>
    </row>
    <row r="14" spans="1:5" x14ac:dyDescent="0.25">
      <c r="A14" s="24" t="s">
        <v>35</v>
      </c>
      <c r="B14" s="32" t="s">
        <v>255</v>
      </c>
      <c r="C14" s="130">
        <v>0</v>
      </c>
      <c r="D14" s="134">
        <v>0</v>
      </c>
      <c r="E14" s="134">
        <v>3600</v>
      </c>
    </row>
    <row r="15" spans="1:5" x14ac:dyDescent="0.25">
      <c r="A15" s="24" t="s">
        <v>37</v>
      </c>
      <c r="B15" s="32" t="s">
        <v>256</v>
      </c>
      <c r="C15" s="130">
        <v>0</v>
      </c>
      <c r="D15" s="134">
        <v>0</v>
      </c>
      <c r="E15" s="134">
        <v>0</v>
      </c>
    </row>
    <row r="16" spans="1:5" x14ac:dyDescent="0.25">
      <c r="A16" s="24" t="s">
        <v>38</v>
      </c>
      <c r="B16" s="32" t="s">
        <v>257</v>
      </c>
      <c r="C16" s="130">
        <v>6500</v>
      </c>
      <c r="D16" s="134">
        <v>6500</v>
      </c>
      <c r="E16" s="134">
        <v>6500</v>
      </c>
    </row>
    <row r="17" spans="1:5" x14ac:dyDescent="0.25">
      <c r="A17" s="24" t="s">
        <v>241</v>
      </c>
      <c r="B17" s="32" t="s">
        <v>258</v>
      </c>
      <c r="C17" s="130">
        <v>3000</v>
      </c>
      <c r="D17" s="134">
        <v>3000</v>
      </c>
      <c r="E17" s="134">
        <v>3000</v>
      </c>
    </row>
    <row r="18" spans="1:5" x14ac:dyDescent="0.25">
      <c r="A18" s="24" t="s">
        <v>242</v>
      </c>
      <c r="B18" s="32" t="s">
        <v>259</v>
      </c>
      <c r="C18" s="130">
        <v>0</v>
      </c>
      <c r="D18" s="134">
        <v>0</v>
      </c>
      <c r="E18" s="134">
        <v>0</v>
      </c>
    </row>
    <row r="19" spans="1:5" ht="13.15" customHeight="1" x14ac:dyDescent="0.25">
      <c r="A19" s="24" t="s">
        <v>41</v>
      </c>
      <c r="B19" s="32" t="s">
        <v>260</v>
      </c>
      <c r="C19" s="130">
        <v>750</v>
      </c>
      <c r="D19" s="134">
        <v>750</v>
      </c>
      <c r="E19" s="134">
        <v>750</v>
      </c>
    </row>
    <row r="20" spans="1:5" x14ac:dyDescent="0.25">
      <c r="A20" s="24" t="s">
        <v>201</v>
      </c>
      <c r="B20" s="32" t="s">
        <v>261</v>
      </c>
      <c r="C20" s="130">
        <v>500</v>
      </c>
      <c r="D20" s="134">
        <v>500</v>
      </c>
      <c r="E20" s="134">
        <v>500</v>
      </c>
    </row>
    <row r="21" spans="1:5" x14ac:dyDescent="0.25">
      <c r="A21" s="24" t="s">
        <v>152</v>
      </c>
      <c r="B21" s="32" t="s">
        <v>262</v>
      </c>
      <c r="C21" s="130">
        <v>350</v>
      </c>
      <c r="D21" s="134">
        <v>350</v>
      </c>
      <c r="E21" s="134">
        <v>350</v>
      </c>
    </row>
    <row r="22" spans="1:5" x14ac:dyDescent="0.25">
      <c r="A22" s="24" t="s">
        <v>153</v>
      </c>
      <c r="B22" s="32" t="s">
        <v>263</v>
      </c>
      <c r="C22" s="130">
        <v>14500</v>
      </c>
      <c r="D22" s="134">
        <v>18500</v>
      </c>
      <c r="E22" s="134">
        <v>18500</v>
      </c>
    </row>
    <row r="23" spans="1:5" x14ac:dyDescent="0.25">
      <c r="A23" s="24" t="s">
        <v>154</v>
      </c>
      <c r="B23" s="32" t="s">
        <v>264</v>
      </c>
      <c r="C23" s="130">
        <v>200</v>
      </c>
      <c r="D23" s="134">
        <v>200</v>
      </c>
      <c r="E23" s="134">
        <v>200</v>
      </c>
    </row>
    <row r="24" spans="1:5" x14ac:dyDescent="0.25">
      <c r="A24" s="24" t="s">
        <v>243</v>
      </c>
      <c r="B24" s="32" t="s">
        <v>265</v>
      </c>
      <c r="C24" s="130">
        <v>20000</v>
      </c>
      <c r="D24" s="134">
        <v>20000</v>
      </c>
      <c r="E24" s="134">
        <v>25000</v>
      </c>
    </row>
    <row r="25" spans="1:5" x14ac:dyDescent="0.25">
      <c r="A25" s="24" t="s">
        <v>155</v>
      </c>
      <c r="B25" s="33" t="s">
        <v>266</v>
      </c>
      <c r="C25" s="130">
        <v>2250</v>
      </c>
      <c r="D25" s="134">
        <v>2250</v>
      </c>
      <c r="E25" s="134">
        <v>2250</v>
      </c>
    </row>
    <row r="26" spans="1:5" x14ac:dyDescent="0.25">
      <c r="A26" s="24" t="s">
        <v>244</v>
      </c>
      <c r="B26" s="32" t="s">
        <v>267</v>
      </c>
      <c r="C26" s="130">
        <v>5500</v>
      </c>
      <c r="D26" s="134">
        <v>5500</v>
      </c>
      <c r="E26" s="134">
        <v>5500</v>
      </c>
    </row>
    <row r="27" spans="1:5" x14ac:dyDescent="0.25">
      <c r="A27" s="24" t="s">
        <v>245</v>
      </c>
      <c r="B27" s="32" t="s">
        <v>268</v>
      </c>
      <c r="C27" s="130">
        <v>3000</v>
      </c>
      <c r="D27" s="134">
        <v>3000</v>
      </c>
      <c r="E27" s="134">
        <v>3000</v>
      </c>
    </row>
    <row r="28" spans="1:5" x14ac:dyDescent="0.25">
      <c r="A28" s="24" t="s">
        <v>246</v>
      </c>
      <c r="B28" s="32" t="s">
        <v>269</v>
      </c>
      <c r="C28" s="130">
        <v>1500</v>
      </c>
      <c r="D28" s="134">
        <v>2500</v>
      </c>
      <c r="E28" s="134">
        <v>2500</v>
      </c>
    </row>
    <row r="29" spans="1:5" x14ac:dyDescent="0.25">
      <c r="A29" s="24" t="s">
        <v>247</v>
      </c>
      <c r="B29" s="32" t="s">
        <v>270</v>
      </c>
      <c r="C29" s="130">
        <v>600</v>
      </c>
      <c r="D29" s="134">
        <v>1500</v>
      </c>
      <c r="E29" s="134">
        <v>1500</v>
      </c>
    </row>
    <row r="30" spans="1:5" x14ac:dyDescent="0.25">
      <c r="A30" s="24" t="s">
        <v>157</v>
      </c>
      <c r="B30" s="32" t="s">
        <v>271</v>
      </c>
      <c r="C30" s="130">
        <v>3500</v>
      </c>
      <c r="D30" s="134">
        <v>3500</v>
      </c>
      <c r="E30" s="134">
        <v>4500</v>
      </c>
    </row>
    <row r="31" spans="1:5" x14ac:dyDescent="0.25">
      <c r="A31" s="24" t="s">
        <v>158</v>
      </c>
      <c r="B31" s="32" t="s">
        <v>272</v>
      </c>
      <c r="C31" s="130">
        <v>5000</v>
      </c>
      <c r="D31" s="134">
        <v>7100</v>
      </c>
      <c r="E31" s="134">
        <v>7100</v>
      </c>
    </row>
    <row r="32" spans="1:5" x14ac:dyDescent="0.25">
      <c r="A32" s="3" t="s">
        <v>85</v>
      </c>
      <c r="B32" s="32" t="s">
        <v>273</v>
      </c>
      <c r="C32" s="130">
        <v>5000</v>
      </c>
      <c r="D32" s="134">
        <v>7500</v>
      </c>
      <c r="E32" s="134">
        <v>3500</v>
      </c>
    </row>
    <row r="33" spans="1:5" x14ac:dyDescent="0.25">
      <c r="A33" s="235" t="s">
        <v>837</v>
      </c>
      <c r="B33" s="32"/>
      <c r="C33" s="130"/>
      <c r="D33" s="134"/>
      <c r="E33" s="134">
        <v>2880</v>
      </c>
    </row>
    <row r="34" spans="1:5" x14ac:dyDescent="0.25">
      <c r="A34" s="24" t="s">
        <v>86</v>
      </c>
      <c r="B34" s="32" t="s">
        <v>274</v>
      </c>
      <c r="C34" s="130">
        <v>10000</v>
      </c>
      <c r="D34" s="134">
        <v>10000</v>
      </c>
      <c r="E34" s="134">
        <v>8000</v>
      </c>
    </row>
    <row r="35" spans="1:5" x14ac:dyDescent="0.25">
      <c r="A35" s="24" t="s">
        <v>248</v>
      </c>
      <c r="B35" s="32" t="s">
        <v>275</v>
      </c>
      <c r="C35" s="130">
        <v>59055</v>
      </c>
      <c r="D35" s="134">
        <v>0</v>
      </c>
      <c r="E35" s="134">
        <v>0</v>
      </c>
    </row>
    <row r="36" spans="1:5" x14ac:dyDescent="0.25">
      <c r="A36" s="24" t="s">
        <v>249</v>
      </c>
      <c r="B36" s="32" t="s">
        <v>276</v>
      </c>
      <c r="C36" s="130">
        <v>31583</v>
      </c>
      <c r="D36" s="134">
        <v>31583</v>
      </c>
      <c r="E36" s="134">
        <v>24294.62</v>
      </c>
    </row>
    <row r="37" spans="1:5" x14ac:dyDescent="0.25">
      <c r="A37" s="24" t="s">
        <v>250</v>
      </c>
      <c r="B37" s="32"/>
      <c r="C37" s="130">
        <v>0</v>
      </c>
      <c r="D37" s="134">
        <v>0</v>
      </c>
      <c r="E37" s="134">
        <v>2522.06</v>
      </c>
    </row>
    <row r="38" spans="1:5" x14ac:dyDescent="0.25">
      <c r="A38" s="148"/>
      <c r="B38" s="32"/>
      <c r="C38" s="130"/>
      <c r="D38" s="134"/>
    </row>
    <row r="39" spans="1:5" x14ac:dyDescent="0.25">
      <c r="A39" s="24" t="s">
        <v>160</v>
      </c>
      <c r="B39" s="32"/>
      <c r="C39" s="130">
        <f>SUM(C7:C37)</f>
        <v>370486</v>
      </c>
      <c r="D39" s="134">
        <f>SUM(D7:D38)</f>
        <v>334371</v>
      </c>
      <c r="E39" s="134">
        <f>SUM(E7:E38)</f>
        <v>300887.53672999999</v>
      </c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&amp;R&amp;P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4</vt:i4>
      </vt:variant>
    </vt:vector>
  </HeadingPairs>
  <TitlesOfParts>
    <vt:vector size="32" baseType="lpstr">
      <vt:lpstr>Table of Contents</vt:lpstr>
      <vt:lpstr>GENERAL_INC</vt:lpstr>
      <vt:lpstr>GENERAL_EXP</vt:lpstr>
      <vt:lpstr>CO_JUDGE_EXP</vt:lpstr>
      <vt:lpstr>CO_ATTORNEY_EXP</vt:lpstr>
      <vt:lpstr>CO_DIST_CLK_EXP</vt:lpstr>
      <vt:lpstr>TAX_ASSR_COL_EXP</vt:lpstr>
      <vt:lpstr>CO_TREASURER_EXP</vt:lpstr>
      <vt:lpstr>SHERIFF_EXP</vt:lpstr>
      <vt:lpstr>EXT_SERV_EXP</vt:lpstr>
      <vt:lpstr>VER_OFF_EXP</vt:lpstr>
      <vt:lpstr>D_JUDGE_EXP</vt:lpstr>
      <vt:lpstr>911_EXP</vt:lpstr>
      <vt:lpstr>JAIL_EXP</vt:lpstr>
      <vt:lpstr>DA_EXP</vt:lpstr>
      <vt:lpstr>D_PROBATION_EXP</vt:lpstr>
      <vt:lpstr>JP_EXP</vt:lpstr>
      <vt:lpstr>CONSTABLE_EXP</vt:lpstr>
      <vt:lpstr>DPS_EXP</vt:lpstr>
      <vt:lpstr>TOT_GEN_INC&amp;EXP</vt:lpstr>
      <vt:lpstr>JURY_INC&amp;EXP</vt:lpstr>
      <vt:lpstr>SAL_SUPPLEMENT</vt:lpstr>
      <vt:lpstr>R&amp;B_INC&amp;EXP</vt:lpstr>
      <vt:lpstr>LAW_LIB_INC&amp;EXP</vt:lpstr>
      <vt:lpstr>HIST_COM_INC&amp;EXP</vt:lpstr>
      <vt:lpstr>AGING_INC&amp;EXP</vt:lpstr>
      <vt:lpstr>LATERAL_INC&amp;EXP</vt:lpstr>
      <vt:lpstr>INCOME STATEMENT</vt:lpstr>
      <vt:lpstr>CO_ATTORNEY_EXP!Print_Area</vt:lpstr>
      <vt:lpstr>GENERAL_INC!Print_Area</vt:lpstr>
      <vt:lpstr>'R&amp;B_INC&amp;EXP'!Print_Area</vt:lpstr>
      <vt:lpstr>'TOT_GEN_INC&amp;EXP'!Print_Area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 Treasurer</dc:creator>
  <cp:lastModifiedBy>Assistant</cp:lastModifiedBy>
  <cp:lastPrinted>2022-09-30T16:22:31Z</cp:lastPrinted>
  <dcterms:created xsi:type="dcterms:W3CDTF">2019-04-29T19:01:42Z</dcterms:created>
  <dcterms:modified xsi:type="dcterms:W3CDTF">2022-09-30T16:38:30Z</dcterms:modified>
</cp:coreProperties>
</file>